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11340" windowHeight="6030" activeTab="0"/>
  </bookViews>
  <sheets>
    <sheet name="Results" sheetId="1" r:id="rId1"/>
  </sheets>
  <definedNames>
    <definedName name="_xlnm.Print_Area" localSheetId="0">'Results'!$A$1:$N$56</definedName>
  </definedNames>
  <calcPr fullCalcOnLoad="1"/>
</workbook>
</file>

<file path=xl/comments1.xml><?xml version="1.0" encoding="utf-8"?>
<comments xmlns="http://schemas.openxmlformats.org/spreadsheetml/2006/main">
  <authors>
    <author>Hoyle</author>
  </authors>
  <commentList>
    <comment ref="H28" authorId="0">
      <text>
        <r>
          <rPr>
            <b/>
            <sz val="8"/>
            <rFont val="Tahoma"/>
            <family val="2"/>
          </rPr>
          <t>“L” for lagging Inductive loads
"C” for leading Capacitive loads</t>
        </r>
        <r>
          <rPr>
            <sz val="8"/>
            <rFont val="Tahoma"/>
            <family val="0"/>
          </rPr>
          <t xml:space="preserve">
</t>
        </r>
      </text>
    </comment>
    <comment ref="C22" authorId="0">
      <text>
        <r>
          <rPr>
            <b/>
            <sz val="8"/>
            <rFont val="Tahoma"/>
            <family val="2"/>
          </rPr>
          <t xml:space="preserve">
Enter System Voltage
 V12, Line to Line</t>
        </r>
        <r>
          <rPr>
            <sz val="8"/>
            <rFont val="Tahoma"/>
            <family val="0"/>
          </rPr>
          <t xml:space="preserve">
</t>
        </r>
      </text>
    </comment>
    <comment ref="H38" authorId="0">
      <text>
        <r>
          <rPr>
            <b/>
            <sz val="8"/>
            <rFont val="Tahoma"/>
            <family val="2"/>
          </rPr>
          <t>“L” for lagging Inductive loads
"C” for leading Capacitive loads</t>
        </r>
        <r>
          <rPr>
            <sz val="8"/>
            <rFont val="Tahoma"/>
            <family val="0"/>
          </rPr>
          <t xml:space="preserve">
</t>
        </r>
      </text>
    </comment>
    <comment ref="H48" authorId="0">
      <text>
        <r>
          <rPr>
            <b/>
            <sz val="8"/>
            <rFont val="Tahoma"/>
            <family val="2"/>
          </rPr>
          <t>“L” for lagging Inductive loads
"C” for leading Capacitive loads</t>
        </r>
        <r>
          <rPr>
            <sz val="8"/>
            <rFont val="Tahoma"/>
            <family val="0"/>
          </rPr>
          <t xml:space="preserve">
</t>
        </r>
      </text>
    </comment>
    <comment ref="G8" authorId="0">
      <text>
        <r>
          <rPr>
            <b/>
            <sz val="8"/>
            <rFont val="Tahoma"/>
            <family val="2"/>
          </rPr>
          <t xml:space="preserve">
1. Voltage L1 to L2 (V12) is Defined as Reference
2. All Angles Measured Counterclock Wise from Reference V12.
3. Current Directions Assumed as Shown in Figure
4. Enter Load Type Information from Name Plate Data
    a) KW Load: Enter; KW, EFF
    b) KVA Load: Enter; KVA, PF
    c) Motor Load: Enter; HP, EFF, PF
5. Load Power Factor Angles, Referenced to Reference Voltage V12
6. Enter Power Factor Values with;
     a) “L” for Lagging Inductive Loads
     b) “C” for Leading Capacitive Loads
7. Place curser on cells containing comments for more instructions.
 </t>
        </r>
      </text>
    </comment>
    <comment ref="C28" authorId="0">
      <text>
        <r>
          <rPr>
            <b/>
            <sz val="8"/>
            <rFont val="Tahoma"/>
            <family val="2"/>
          </rPr>
          <t>Motor Load: Enter; HP, EFF, PF</t>
        </r>
        <r>
          <rPr>
            <sz val="8"/>
            <rFont val="Tahoma"/>
            <family val="0"/>
          </rPr>
          <t xml:space="preserve">
</t>
        </r>
      </text>
    </comment>
    <comment ref="E28" authorId="0">
      <text>
        <r>
          <rPr>
            <b/>
            <sz val="8"/>
            <rFont val="Tahoma"/>
            <family val="2"/>
          </rPr>
          <t>KVA Load: Enter; KVA, PF</t>
        </r>
      </text>
    </comment>
    <comment ref="D28" authorId="0">
      <text>
        <r>
          <rPr>
            <b/>
            <sz val="8"/>
            <rFont val="Tahoma"/>
            <family val="2"/>
          </rPr>
          <t>KW Load: Enter; KW, EFF
Note: Some KW output loads may not have EFF
          specified, user may choose any reasonable   
          value</t>
        </r>
      </text>
    </comment>
    <comment ref="B38" authorId="0">
      <text>
        <r>
          <rPr>
            <b/>
            <sz val="8"/>
            <rFont val="Tahoma"/>
            <family val="2"/>
          </rPr>
          <t>Enter Load Type Information from Name Plate Data
    a) KW Load: Enter; KW, EFF
    b) KVA Load: Enter; KVA, PF
    c) Motor Load: Enter; HP, EFF, PF</t>
        </r>
        <r>
          <rPr>
            <sz val="8"/>
            <rFont val="Tahoma"/>
            <family val="0"/>
          </rPr>
          <t xml:space="preserve">
</t>
        </r>
      </text>
    </comment>
    <comment ref="B48" authorId="0">
      <text>
        <r>
          <rPr>
            <b/>
            <sz val="8"/>
            <rFont val="Tahoma"/>
            <family val="2"/>
          </rPr>
          <t>Enter Load Type Information from Name Plate Data
    a) KW Load: Enter; KW, EFF
    b) KVA Load: Enter; KVA, PF
    c) Motor Load: Enter; HP, EFF, PF</t>
        </r>
        <r>
          <rPr>
            <sz val="8"/>
            <rFont val="Tahoma"/>
            <family val="0"/>
          </rPr>
          <t xml:space="preserve">
</t>
        </r>
      </text>
    </comment>
    <comment ref="B28" authorId="0">
      <text>
        <r>
          <rPr>
            <b/>
            <sz val="8"/>
            <rFont val="Tahoma"/>
            <family val="2"/>
          </rPr>
          <t>Enter Load Type Information from Name Plate Data
    a) KW Load: Enter; KW, EFF
    b) KVA Load: Enter; KVA, PF
    c) Motor Load: Enter; HP, EFF, PF</t>
        </r>
        <r>
          <rPr>
            <sz val="8"/>
            <rFont val="Tahoma"/>
            <family val="0"/>
          </rPr>
          <t xml:space="preserve">
</t>
        </r>
      </text>
    </comment>
    <comment ref="L22" authorId="0">
      <text>
        <r>
          <rPr>
            <b/>
            <sz val="8"/>
            <rFont val="Tahoma"/>
            <family val="2"/>
          </rPr>
          <t>If  Angle of Power Triangle angle is: 
(a) positive, circuit is inductive     
      with Lagging Power factor
(b) negative, circuit is capacitive 
      with Leading  Power Factor</t>
        </r>
        <r>
          <rPr>
            <sz val="8"/>
            <rFont val="Tahoma"/>
            <family val="0"/>
          </rPr>
          <t xml:space="preserve">
  </t>
        </r>
      </text>
    </comment>
    <comment ref="J22" authorId="0">
      <text>
        <r>
          <rPr>
            <b/>
            <sz val="8"/>
            <rFont val="Tahoma"/>
            <family val="2"/>
          </rPr>
          <t>Positive Q = Lagging Inductive Circuit
Negative Q = Leading Capactive Circuit</t>
        </r>
      </text>
    </comment>
    <comment ref="L27" authorId="0">
      <text>
        <r>
          <rPr>
            <b/>
            <sz val="8"/>
            <rFont val="Tahoma"/>
            <family val="2"/>
          </rPr>
          <t>The direction of I1 is into the load; therefore, I2 is out of load I2 = -I1.</t>
        </r>
        <r>
          <rPr>
            <sz val="8"/>
            <rFont val="Tahoma"/>
            <family val="0"/>
          </rPr>
          <t xml:space="preserve">
</t>
        </r>
      </text>
    </comment>
    <comment ref="C38" authorId="0">
      <text>
        <r>
          <rPr>
            <b/>
            <sz val="8"/>
            <rFont val="Tahoma"/>
            <family val="2"/>
          </rPr>
          <t>Motor Load: Enter; HP, EFF, PF</t>
        </r>
        <r>
          <rPr>
            <sz val="8"/>
            <rFont val="Tahoma"/>
            <family val="0"/>
          </rPr>
          <t xml:space="preserve">
</t>
        </r>
      </text>
    </comment>
    <comment ref="D38" authorId="0">
      <text>
        <r>
          <rPr>
            <b/>
            <sz val="8"/>
            <rFont val="Tahoma"/>
            <family val="2"/>
          </rPr>
          <t>KW Load: Enter; KW, EFF
Note: Some KW output loads may not have EFF
          specified, user may choose any reasonable   
          value</t>
        </r>
      </text>
    </comment>
    <comment ref="E38" authorId="0">
      <text>
        <r>
          <rPr>
            <b/>
            <sz val="8"/>
            <rFont val="Tahoma"/>
            <family val="2"/>
          </rPr>
          <t>KVA Load: Enter; KVA, PF</t>
        </r>
      </text>
    </comment>
    <comment ref="C48" authorId="0">
      <text>
        <r>
          <rPr>
            <b/>
            <sz val="8"/>
            <rFont val="Tahoma"/>
            <family val="2"/>
          </rPr>
          <t>Motor Load: Enter; HP, EFF, PF</t>
        </r>
        <r>
          <rPr>
            <sz val="8"/>
            <rFont val="Tahoma"/>
            <family val="0"/>
          </rPr>
          <t xml:space="preserve">
</t>
        </r>
      </text>
    </comment>
    <comment ref="D48" authorId="0">
      <text>
        <r>
          <rPr>
            <b/>
            <sz val="8"/>
            <rFont val="Tahoma"/>
            <family val="2"/>
          </rPr>
          <t>KW Load: Enter; KW, EFF
Note: Some KW output loads may not have EFF
          specified, user may choose any reasonable   
          value</t>
        </r>
      </text>
    </comment>
    <comment ref="E48" authorId="0">
      <text>
        <r>
          <rPr>
            <b/>
            <sz val="8"/>
            <rFont val="Tahoma"/>
            <family val="2"/>
          </rPr>
          <t>KVA Load: Enter; KVA, PF</t>
        </r>
      </text>
    </comment>
  </commentList>
</comments>
</file>

<file path=xl/sharedStrings.xml><?xml version="1.0" encoding="utf-8"?>
<sst xmlns="http://schemas.openxmlformats.org/spreadsheetml/2006/main" count="132" uniqueCount="49">
  <si>
    <t>Type</t>
  </si>
  <si>
    <t>HP</t>
  </si>
  <si>
    <t>KVA</t>
  </si>
  <si>
    <t>EFF</t>
  </si>
  <si>
    <t>Q</t>
  </si>
  <si>
    <t>KW</t>
  </si>
  <si>
    <t>Input</t>
  </si>
  <si>
    <t>Motor</t>
  </si>
  <si>
    <t xml:space="preserve"> </t>
  </si>
  <si>
    <t>I or C</t>
  </si>
  <si>
    <t>L</t>
  </si>
  <si>
    <t>0 to 1</t>
  </si>
  <si>
    <t xml:space="preserve">         PF</t>
  </si>
  <si>
    <t>%</t>
  </si>
  <si>
    <t>I2</t>
  </si>
  <si>
    <t>I1</t>
  </si>
  <si>
    <t>VA</t>
  </si>
  <si>
    <t xml:space="preserve">      I1 phasor</t>
  </si>
  <si>
    <t xml:space="preserve">      I2 phasor</t>
  </si>
  <si>
    <t>Value</t>
  </si>
  <si>
    <t>In</t>
  </si>
  <si>
    <t>PF</t>
  </si>
  <si>
    <t>System Power Triangle</t>
  </si>
  <si>
    <t xml:space="preserve">   </t>
  </si>
  <si>
    <t xml:space="preserve">          System Volts</t>
  </si>
  <si>
    <t xml:space="preserve">   Output</t>
  </si>
  <si>
    <t xml:space="preserve"> Place Curser for Instructions: </t>
  </si>
  <si>
    <t xml:space="preserve">  Reference</t>
  </si>
  <si>
    <t xml:space="preserve">  Line to Line</t>
  </si>
  <si>
    <t xml:space="preserve">  Line to Neutral</t>
  </si>
  <si>
    <t>Load #</t>
  </si>
  <si>
    <t>RMS</t>
  </si>
  <si>
    <t xml:space="preserve">P </t>
  </si>
  <si>
    <t>Totals</t>
  </si>
  <si>
    <t xml:space="preserve">Single Phase 240-120 Volt System Line Current Calculator       </t>
  </si>
  <si>
    <t xml:space="preserve"> Reference Dataforth AN109</t>
  </si>
  <si>
    <t xml:space="preserve">  L1-L2  Loads </t>
  </si>
  <si>
    <t xml:space="preserve">  L1-N  Loads</t>
  </si>
  <si>
    <t xml:space="preserve">  L2-N  Loads </t>
  </si>
  <si>
    <t xml:space="preserve">Real </t>
  </si>
  <si>
    <t>j Img</t>
  </si>
  <si>
    <t>Real</t>
  </si>
  <si>
    <t xml:space="preserve">      System Results</t>
  </si>
  <si>
    <t>A rms</t>
  </si>
  <si>
    <t>KVAR</t>
  </si>
  <si>
    <t>Item</t>
  </si>
  <si>
    <t>Units</t>
  </si>
  <si>
    <t>none</t>
  </si>
  <si>
    <t>Angle°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</si>
</sst>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0.000"/>
    <numFmt numFmtId="169" formatCode="0.0000"/>
    <numFmt numFmtId="170" formatCode="0.000000"/>
  </numFmts>
  <fonts count="10">
    <font>
      <sz val="10"/>
      <name val="Arial"/>
      <family val="0"/>
    </font>
    <font>
      <b/>
      <sz val="10"/>
      <name val="Arial"/>
      <family val="2"/>
    </font>
    <font>
      <b/>
      <sz val="8"/>
      <name val="Arial"/>
      <family val="2"/>
    </font>
    <font>
      <b/>
      <sz val="12"/>
      <name val="Arial"/>
      <family val="2"/>
    </font>
    <font>
      <sz val="8"/>
      <name val="Arial"/>
      <family val="2"/>
    </font>
    <font>
      <u val="single"/>
      <sz val="10"/>
      <color indexed="12"/>
      <name val="Arial"/>
      <family val="0"/>
    </font>
    <font>
      <u val="single"/>
      <sz val="10"/>
      <color indexed="36"/>
      <name val="Arial"/>
      <family val="0"/>
    </font>
    <font>
      <sz val="8"/>
      <name val="Tahoma"/>
      <family val="0"/>
    </font>
    <font>
      <b/>
      <sz val="8"/>
      <name val="Tahoma"/>
      <family val="2"/>
    </font>
    <font>
      <sz val="10"/>
      <name val="Symbol"/>
      <family val="1"/>
    </font>
  </fonts>
  <fills count="4">
    <fill>
      <patternFill/>
    </fill>
    <fill>
      <patternFill patternType="gray125"/>
    </fill>
    <fill>
      <patternFill patternType="solid">
        <fgColor indexed="22"/>
        <bgColor indexed="64"/>
      </patternFill>
    </fill>
    <fill>
      <patternFill patternType="gray0625"/>
    </fill>
  </fills>
  <borders count="17">
    <border>
      <left/>
      <right/>
      <top/>
      <bottom/>
      <diagonal/>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thin"/>
      <right>
        <color indexed="63"/>
      </right>
      <top style="thin"/>
      <bottom style="medium"/>
    </border>
    <border>
      <left style="thin"/>
      <right>
        <color indexed="63"/>
      </right>
      <top>
        <color indexed="63"/>
      </top>
      <bottom style="thin"/>
    </border>
    <border>
      <left style="thin"/>
      <right style="thin"/>
      <top style="thin"/>
      <bottom>
        <color indexed="63"/>
      </bottom>
    </border>
    <border>
      <left>
        <color indexed="63"/>
      </left>
      <right style="thin"/>
      <top style="thin"/>
      <bottom style="mediu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25">
    <xf numFmtId="0" fontId="0" fillId="0" borderId="0" xfId="0" applyAlignment="1">
      <alignment/>
    </xf>
    <xf numFmtId="0" fontId="4" fillId="0" borderId="1" xfId="0" applyFont="1" applyBorder="1" applyAlignment="1" applyProtection="1">
      <alignment horizontal="center"/>
      <protection locked="0"/>
    </xf>
    <xf numFmtId="0" fontId="4" fillId="0" borderId="2" xfId="0" applyFont="1" applyBorder="1" applyAlignment="1" applyProtection="1">
      <alignment horizontal="center"/>
      <protection locked="0"/>
    </xf>
    <xf numFmtId="2" fontId="4" fillId="0" borderId="2" xfId="0" applyNumberFormat="1" applyFont="1" applyBorder="1" applyAlignment="1" applyProtection="1">
      <alignment horizontal="center"/>
      <protection locked="0"/>
    </xf>
    <xf numFmtId="0" fontId="0" fillId="0" borderId="0" xfId="0" applyAlignment="1" applyProtection="1">
      <alignment horizontal="center"/>
      <protection/>
    </xf>
    <xf numFmtId="2" fontId="0" fillId="0" borderId="0" xfId="0" applyNumberFormat="1" applyAlignment="1" applyProtection="1">
      <alignment horizontal="center"/>
      <protection/>
    </xf>
    <xf numFmtId="164" fontId="0" fillId="0" borderId="0" xfId="0" applyNumberFormat="1" applyAlignment="1" applyProtection="1">
      <alignment horizontal="center"/>
      <protection/>
    </xf>
    <xf numFmtId="0" fontId="0" fillId="0" borderId="0" xfId="0" applyAlignment="1" applyProtection="1">
      <alignment/>
      <protection/>
    </xf>
    <xf numFmtId="0" fontId="0" fillId="0" borderId="0" xfId="0" applyBorder="1" applyAlignment="1" applyProtection="1">
      <alignment/>
      <protection/>
    </xf>
    <xf numFmtId="0" fontId="4" fillId="0" borderId="0" xfId="0" applyFont="1" applyAlignment="1" applyProtection="1">
      <alignment/>
      <protection/>
    </xf>
    <xf numFmtId="0" fontId="2" fillId="0" borderId="0" xfId="0" applyFont="1" applyAlignment="1" applyProtection="1">
      <alignment/>
      <protection/>
    </xf>
    <xf numFmtId="164" fontId="2" fillId="0" borderId="2" xfId="0" applyNumberFormat="1" applyFont="1" applyBorder="1" applyAlignment="1" applyProtection="1">
      <alignment horizontal="center"/>
      <protection/>
    </xf>
    <xf numFmtId="164" fontId="4" fillId="0" borderId="0" xfId="0" applyNumberFormat="1" applyFont="1" applyBorder="1" applyAlignment="1" applyProtection="1">
      <alignment horizontal="center"/>
      <protection/>
    </xf>
    <xf numFmtId="2" fontId="4" fillId="0" borderId="1" xfId="0" applyNumberFormat="1" applyFont="1" applyBorder="1" applyAlignment="1" applyProtection="1">
      <alignment horizontal="center"/>
      <protection locked="0"/>
    </xf>
    <xf numFmtId="164" fontId="2" fillId="0" borderId="0" xfId="0" applyNumberFormat="1" applyFont="1" applyBorder="1" applyAlignment="1" applyProtection="1">
      <alignment horizontal="center"/>
      <protection/>
    </xf>
    <xf numFmtId="0" fontId="2" fillId="0" borderId="3" xfId="0" applyFont="1" applyBorder="1" applyAlignment="1" applyProtection="1">
      <alignment horizontal="center"/>
      <protection locked="0"/>
    </xf>
    <xf numFmtId="0" fontId="0" fillId="0" borderId="0" xfId="0" applyAlignment="1" applyProtection="1">
      <alignment horizontal="center"/>
      <protection locked="0"/>
    </xf>
    <xf numFmtId="0" fontId="4" fillId="0" borderId="2" xfId="0" applyFont="1" applyBorder="1" applyAlignment="1" applyProtection="1">
      <alignment horizontal="left"/>
      <protection locked="0"/>
    </xf>
    <xf numFmtId="0" fontId="4" fillId="0" borderId="0" xfId="0" applyFont="1" applyBorder="1" applyAlignment="1" applyProtection="1">
      <alignment horizontal="center"/>
      <protection locked="0"/>
    </xf>
    <xf numFmtId="0" fontId="2" fillId="0" borderId="0" xfId="0" applyFont="1" applyBorder="1" applyAlignment="1" applyProtection="1">
      <alignment horizontal="center"/>
      <protection/>
    </xf>
    <xf numFmtId="0" fontId="1" fillId="0" borderId="2" xfId="0" applyFont="1" applyBorder="1" applyAlignment="1" applyProtection="1">
      <alignment horizontal="right"/>
      <protection/>
    </xf>
    <xf numFmtId="168" fontId="0" fillId="0" borderId="0" xfId="0" applyNumberFormat="1" applyAlignment="1" applyProtection="1">
      <alignment/>
      <protection/>
    </xf>
    <xf numFmtId="168" fontId="0" fillId="0" borderId="0" xfId="0" applyNumberFormat="1" applyBorder="1" applyAlignment="1" applyProtection="1">
      <alignment/>
      <protection/>
    </xf>
    <xf numFmtId="168" fontId="2" fillId="0" borderId="4" xfId="0" applyNumberFormat="1" applyFont="1" applyBorder="1" applyAlignment="1" applyProtection="1">
      <alignment horizontal="right"/>
      <protection/>
    </xf>
    <xf numFmtId="168" fontId="2" fillId="0" borderId="5" xfId="0" applyNumberFormat="1" applyFont="1" applyBorder="1" applyAlignment="1" applyProtection="1">
      <alignment/>
      <protection/>
    </xf>
    <xf numFmtId="168" fontId="1" fillId="0" borderId="5" xfId="0" applyNumberFormat="1" applyFont="1" applyBorder="1" applyAlignment="1" applyProtection="1">
      <alignment/>
      <protection/>
    </xf>
    <xf numFmtId="168" fontId="2" fillId="0" borderId="2" xfId="0" applyNumberFormat="1" applyFont="1" applyBorder="1" applyAlignment="1" applyProtection="1">
      <alignment horizontal="center"/>
      <protection/>
    </xf>
    <xf numFmtId="168" fontId="1" fillId="0" borderId="2" xfId="0" applyNumberFormat="1" applyFont="1" applyBorder="1" applyAlignment="1" applyProtection="1">
      <alignment horizontal="center"/>
      <protection/>
    </xf>
    <xf numFmtId="168" fontId="4" fillId="0" borderId="2" xfId="0" applyNumberFormat="1" applyFont="1" applyBorder="1" applyAlignment="1" applyProtection="1">
      <alignment/>
      <protection/>
    </xf>
    <xf numFmtId="168" fontId="4" fillId="0" borderId="6" xfId="0" applyNumberFormat="1" applyFont="1" applyBorder="1" applyAlignment="1" applyProtection="1">
      <alignment/>
      <protection/>
    </xf>
    <xf numFmtId="168" fontId="4" fillId="0" borderId="0" xfId="0" applyNumberFormat="1" applyFont="1" applyBorder="1" applyAlignment="1" applyProtection="1">
      <alignment horizontal="center"/>
      <protection locked="0"/>
    </xf>
    <xf numFmtId="168" fontId="4" fillId="0" borderId="0" xfId="0" applyNumberFormat="1" applyFont="1" applyBorder="1" applyAlignment="1" applyProtection="1">
      <alignment horizontal="center"/>
      <protection/>
    </xf>
    <xf numFmtId="168" fontId="4" fillId="0" borderId="1" xfId="0" applyNumberFormat="1" applyFont="1" applyBorder="1" applyAlignment="1" applyProtection="1">
      <alignment/>
      <protection/>
    </xf>
    <xf numFmtId="168" fontId="4" fillId="0" borderId="4" xfId="0" applyNumberFormat="1" applyFont="1" applyBorder="1" applyAlignment="1" applyProtection="1">
      <alignment/>
      <protection/>
    </xf>
    <xf numFmtId="168" fontId="4" fillId="0" borderId="7" xfId="0" applyNumberFormat="1" applyFont="1" applyBorder="1" applyAlignment="1" applyProtection="1">
      <alignment/>
      <protection/>
    </xf>
    <xf numFmtId="168" fontId="4" fillId="0" borderId="8" xfId="0" applyNumberFormat="1" applyFont="1" applyBorder="1" applyAlignment="1" applyProtection="1">
      <alignment/>
      <protection/>
    </xf>
    <xf numFmtId="168" fontId="2" fillId="0" borderId="9" xfId="0" applyNumberFormat="1" applyFont="1" applyBorder="1" applyAlignment="1" applyProtection="1">
      <alignment horizontal="center"/>
      <protection/>
    </xf>
    <xf numFmtId="168" fontId="1" fillId="0" borderId="9" xfId="0" applyNumberFormat="1" applyFont="1" applyBorder="1" applyAlignment="1" applyProtection="1">
      <alignment horizontal="center"/>
      <protection/>
    </xf>
    <xf numFmtId="168" fontId="4" fillId="2" borderId="0" xfId="0" applyNumberFormat="1" applyFont="1" applyFill="1" applyBorder="1" applyAlignment="1" applyProtection="1">
      <alignment/>
      <protection/>
    </xf>
    <xf numFmtId="0" fontId="1" fillId="0" borderId="4" xfId="0" applyFont="1" applyBorder="1" applyAlignment="1" applyProtection="1">
      <alignment horizontal="right"/>
      <protection/>
    </xf>
    <xf numFmtId="168" fontId="4" fillId="0" borderId="5" xfId="0" applyNumberFormat="1" applyFont="1" applyBorder="1" applyAlignment="1" applyProtection="1">
      <alignment/>
      <protection/>
    </xf>
    <xf numFmtId="168" fontId="4" fillId="0" borderId="10" xfId="0" applyNumberFormat="1" applyFont="1" applyBorder="1" applyAlignment="1" applyProtection="1">
      <alignment/>
      <protection/>
    </xf>
    <xf numFmtId="168" fontId="4" fillId="0" borderId="3" xfId="0" applyNumberFormat="1" applyFont="1" applyBorder="1" applyAlignment="1" applyProtection="1">
      <alignment/>
      <protection/>
    </xf>
    <xf numFmtId="164" fontId="2" fillId="0" borderId="1" xfId="0" applyNumberFormat="1" applyFont="1" applyBorder="1" applyAlignment="1" applyProtection="1">
      <alignment horizontal="center"/>
      <protection/>
    </xf>
    <xf numFmtId="0" fontId="4" fillId="0" borderId="9" xfId="0" applyFont="1" applyBorder="1" applyAlignment="1" applyProtection="1">
      <alignment horizontal="center"/>
      <protection locked="0"/>
    </xf>
    <xf numFmtId="2" fontId="4" fillId="0" borderId="2" xfId="0" applyNumberFormat="1" applyFont="1" applyBorder="1" applyAlignment="1" applyProtection="1">
      <alignment horizontal="center"/>
      <protection/>
    </xf>
    <xf numFmtId="168" fontId="1" fillId="0" borderId="1" xfId="0" applyNumberFormat="1" applyFont="1" applyBorder="1" applyAlignment="1" applyProtection="1">
      <alignment horizontal="center"/>
      <protection/>
    </xf>
    <xf numFmtId="0" fontId="2" fillId="0" borderId="11" xfId="0" applyFont="1" applyBorder="1" applyAlignment="1" applyProtection="1">
      <alignment horizontal="center"/>
      <protection/>
    </xf>
    <xf numFmtId="168" fontId="0" fillId="0" borderId="11" xfId="0" applyNumberFormat="1" applyBorder="1" applyAlignment="1" applyProtection="1">
      <alignment/>
      <protection/>
    </xf>
    <xf numFmtId="168" fontId="4" fillId="0" borderId="0" xfId="0" applyNumberFormat="1" applyFont="1" applyAlignment="1" applyProtection="1">
      <alignment/>
      <protection/>
    </xf>
    <xf numFmtId="164" fontId="4" fillId="0" borderId="0" xfId="0" applyNumberFormat="1" applyFont="1" applyAlignment="1" applyProtection="1">
      <alignment/>
      <protection/>
    </xf>
    <xf numFmtId="0" fontId="0" fillId="0" borderId="0" xfId="0" applyAlignment="1" applyProtection="1">
      <alignment/>
      <protection hidden="1"/>
    </xf>
    <xf numFmtId="0" fontId="0" fillId="0" borderId="0" xfId="0" applyAlignment="1" applyProtection="1">
      <alignment horizontal="center"/>
      <protection hidden="1"/>
    </xf>
    <xf numFmtId="2" fontId="0" fillId="0" borderId="0" xfId="0" applyNumberFormat="1" applyAlignment="1" applyProtection="1">
      <alignment horizontal="center"/>
      <protection hidden="1"/>
    </xf>
    <xf numFmtId="164" fontId="0" fillId="0" borderId="0" xfId="0" applyNumberFormat="1" applyAlignment="1" applyProtection="1">
      <alignment horizontal="center"/>
      <protection hidden="1"/>
    </xf>
    <xf numFmtId="0" fontId="3" fillId="0" borderId="0" xfId="0" applyFont="1" applyAlignment="1" applyProtection="1">
      <alignment horizontal="left"/>
      <protection hidden="1"/>
    </xf>
    <xf numFmtId="164" fontId="1" fillId="0" borderId="0" xfId="0" applyNumberFormat="1" applyFont="1" applyAlignment="1" applyProtection="1">
      <alignment horizontal="left"/>
      <protection hidden="1"/>
    </xf>
    <xf numFmtId="0" fontId="1" fillId="0" borderId="0" xfId="0" applyFont="1" applyAlignment="1" applyProtection="1">
      <alignment/>
      <protection hidden="1"/>
    </xf>
    <xf numFmtId="0" fontId="1" fillId="0" borderId="0" xfId="0" applyFont="1" applyAlignment="1" applyProtection="1">
      <alignment/>
      <protection hidden="1"/>
    </xf>
    <xf numFmtId="164" fontId="0" fillId="3" borderId="2" xfId="0" applyNumberFormat="1" applyFill="1" applyBorder="1" applyAlignment="1" applyProtection="1">
      <alignment horizontal="center"/>
      <protection hidden="1"/>
    </xf>
    <xf numFmtId="0" fontId="1" fillId="0" borderId="0" xfId="0" applyFont="1" applyAlignment="1" applyProtection="1">
      <alignment horizontal="left"/>
      <protection hidden="1"/>
    </xf>
    <xf numFmtId="0" fontId="0" fillId="0" borderId="0" xfId="0" applyBorder="1" applyAlignment="1" applyProtection="1">
      <alignment/>
      <protection hidden="1"/>
    </xf>
    <xf numFmtId="0" fontId="1" fillId="0" borderId="0" xfId="0" applyFont="1" applyAlignment="1" applyProtection="1">
      <alignment horizontal="left" indent="2"/>
      <protection hidden="1"/>
    </xf>
    <xf numFmtId="0" fontId="0" fillId="0" borderId="0" xfId="0" applyBorder="1" applyAlignment="1" applyProtection="1">
      <alignment horizontal="center"/>
      <protection hidden="1"/>
    </xf>
    <xf numFmtId="0" fontId="2" fillId="0" borderId="0" xfId="0" applyFont="1" applyBorder="1" applyAlignment="1" applyProtection="1">
      <alignment horizontal="center"/>
      <protection hidden="1"/>
    </xf>
    <xf numFmtId="0" fontId="2" fillId="0" borderId="4" xfId="0" applyFont="1" applyBorder="1" applyAlignment="1" applyProtection="1">
      <alignment horizontal="left"/>
      <protection hidden="1"/>
    </xf>
    <xf numFmtId="0" fontId="0" fillId="0" borderId="12" xfId="0" applyBorder="1" applyAlignment="1" applyProtection="1">
      <alignment horizontal="center"/>
      <protection hidden="1"/>
    </xf>
    <xf numFmtId="0" fontId="0" fillId="0" borderId="5" xfId="0" applyBorder="1" applyAlignment="1" applyProtection="1">
      <alignment/>
      <protection hidden="1"/>
    </xf>
    <xf numFmtId="0" fontId="0" fillId="0" borderId="13" xfId="0" applyBorder="1" applyAlignment="1" applyProtection="1">
      <alignment horizontal="center"/>
      <protection hidden="1"/>
    </xf>
    <xf numFmtId="0" fontId="0" fillId="0" borderId="14" xfId="0" applyBorder="1" applyAlignment="1" applyProtection="1">
      <alignment horizontal="center"/>
      <protection hidden="1"/>
    </xf>
    <xf numFmtId="0" fontId="1" fillId="0" borderId="14" xfId="0" applyFont="1" applyBorder="1" applyAlignment="1" applyProtection="1">
      <alignment/>
      <protection hidden="1"/>
    </xf>
    <xf numFmtId="164" fontId="0" fillId="0" borderId="14" xfId="0" applyNumberFormat="1" applyBorder="1" applyAlignment="1" applyProtection="1">
      <alignment horizontal="center"/>
      <protection hidden="1"/>
    </xf>
    <xf numFmtId="0" fontId="0" fillId="0" borderId="15" xfId="0" applyBorder="1" applyAlignment="1" applyProtection="1">
      <alignment horizontal="center"/>
      <protection hidden="1"/>
    </xf>
    <xf numFmtId="164" fontId="2" fillId="0" borderId="0" xfId="0" applyNumberFormat="1" applyFont="1" applyBorder="1" applyAlignment="1" applyProtection="1">
      <alignment horizontal="center"/>
      <protection hidden="1"/>
    </xf>
    <xf numFmtId="0" fontId="2" fillId="0" borderId="0" xfId="0" applyFont="1" applyBorder="1" applyAlignment="1" applyProtection="1">
      <alignment/>
      <protection hidden="1"/>
    </xf>
    <xf numFmtId="0" fontId="2" fillId="0" borderId="5" xfId="0" applyFont="1" applyBorder="1" applyAlignment="1" applyProtection="1">
      <alignment horizontal="right"/>
      <protection hidden="1"/>
    </xf>
    <xf numFmtId="0" fontId="2" fillId="0" borderId="3" xfId="0" applyFont="1" applyBorder="1" applyAlignment="1" applyProtection="1">
      <alignment horizontal="center"/>
      <protection hidden="1"/>
    </xf>
    <xf numFmtId="0" fontId="2" fillId="0" borderId="13" xfId="0" applyFont="1" applyBorder="1" applyAlignment="1" applyProtection="1">
      <alignment horizontal="center"/>
      <protection hidden="1"/>
    </xf>
    <xf numFmtId="0" fontId="2" fillId="0" borderId="9" xfId="0" applyFont="1" applyBorder="1" applyAlignment="1" applyProtection="1">
      <alignment horizontal="center"/>
      <protection hidden="1"/>
    </xf>
    <xf numFmtId="0" fontId="2" fillId="0" borderId="4" xfId="0" applyFont="1" applyBorder="1" applyAlignment="1" applyProtection="1">
      <alignment/>
      <protection hidden="1"/>
    </xf>
    <xf numFmtId="0" fontId="2" fillId="0" borderId="8" xfId="0" applyFont="1" applyBorder="1" applyAlignment="1" applyProtection="1">
      <alignment horizontal="center"/>
      <protection hidden="1"/>
    </xf>
    <xf numFmtId="0" fontId="2" fillId="0" borderId="1" xfId="0" applyFont="1" applyBorder="1" applyAlignment="1" applyProtection="1">
      <alignment horizontal="center"/>
      <protection hidden="1"/>
    </xf>
    <xf numFmtId="164" fontId="2" fillId="0" borderId="1" xfId="0" applyNumberFormat="1" applyFont="1" applyBorder="1" applyAlignment="1" applyProtection="1">
      <alignment horizontal="center"/>
      <protection hidden="1"/>
    </xf>
    <xf numFmtId="0" fontId="1" fillId="0" borderId="1" xfId="0" applyFont="1" applyBorder="1" applyAlignment="1" applyProtection="1">
      <alignment horizontal="center"/>
      <protection hidden="1"/>
    </xf>
    <xf numFmtId="164" fontId="4" fillId="0" borderId="1" xfId="0" applyNumberFormat="1" applyFont="1" applyBorder="1" applyAlignment="1" applyProtection="1">
      <alignment horizontal="center"/>
      <protection hidden="1"/>
    </xf>
    <xf numFmtId="169" fontId="4" fillId="0" borderId="1" xfId="0" applyNumberFormat="1" applyFont="1" applyBorder="1" applyAlignment="1" applyProtection="1">
      <alignment horizontal="center"/>
      <protection hidden="1"/>
    </xf>
    <xf numFmtId="0" fontId="2" fillId="0" borderId="2" xfId="0" applyFont="1" applyBorder="1" applyAlignment="1" applyProtection="1">
      <alignment horizontal="center"/>
      <protection hidden="1"/>
    </xf>
    <xf numFmtId="164" fontId="4" fillId="0" borderId="2" xfId="0" applyNumberFormat="1" applyFont="1" applyBorder="1" applyAlignment="1" applyProtection="1">
      <alignment horizontal="center"/>
      <protection hidden="1"/>
    </xf>
    <xf numFmtId="2" fontId="4" fillId="0" borderId="2" xfId="0" applyNumberFormat="1" applyFont="1" applyBorder="1" applyAlignment="1" applyProtection="1">
      <alignment horizontal="center"/>
      <protection hidden="1"/>
    </xf>
    <xf numFmtId="0" fontId="2" fillId="0" borderId="5" xfId="0" applyFont="1" applyBorder="1" applyAlignment="1" applyProtection="1">
      <alignment horizontal="left"/>
      <protection hidden="1"/>
    </xf>
    <xf numFmtId="0" fontId="2" fillId="0" borderId="2" xfId="0" applyFont="1" applyBorder="1" applyAlignment="1" applyProtection="1">
      <alignment horizontal="left"/>
      <protection hidden="1"/>
    </xf>
    <xf numFmtId="0" fontId="2" fillId="0" borderId="4" xfId="0" applyFont="1" applyBorder="1" applyAlignment="1" applyProtection="1">
      <alignment horizontal="center"/>
      <protection hidden="1"/>
    </xf>
    <xf numFmtId="0" fontId="2" fillId="0" borderId="12" xfId="0" applyFont="1" applyBorder="1" applyAlignment="1" applyProtection="1">
      <alignment horizontal="left"/>
      <protection hidden="1"/>
    </xf>
    <xf numFmtId="2" fontId="0" fillId="0" borderId="5" xfId="0" applyNumberFormat="1" applyBorder="1" applyAlignment="1" applyProtection="1">
      <alignment horizontal="left"/>
      <protection hidden="1"/>
    </xf>
    <xf numFmtId="164" fontId="2" fillId="0" borderId="5" xfId="0" applyNumberFormat="1" applyFont="1" applyBorder="1" applyAlignment="1" applyProtection="1">
      <alignment horizontal="left"/>
      <protection hidden="1"/>
    </xf>
    <xf numFmtId="164" fontId="2" fillId="0" borderId="2" xfId="0" applyNumberFormat="1" applyFont="1" applyBorder="1" applyAlignment="1" applyProtection="1">
      <alignment horizontal="center"/>
      <protection hidden="1"/>
    </xf>
    <xf numFmtId="164" fontId="2" fillId="0" borderId="2" xfId="0" applyNumberFormat="1" applyFont="1" applyBorder="1" applyAlignment="1" applyProtection="1">
      <alignment horizontal="left"/>
      <protection hidden="1"/>
    </xf>
    <xf numFmtId="0" fontId="2" fillId="0" borderId="16" xfId="0" applyFont="1" applyBorder="1" applyAlignment="1" applyProtection="1">
      <alignment horizontal="center"/>
      <protection hidden="1"/>
    </xf>
    <xf numFmtId="0" fontId="2" fillId="0" borderId="10" xfId="0" applyFont="1" applyBorder="1" applyAlignment="1" applyProtection="1">
      <alignment horizontal="center"/>
      <protection hidden="1"/>
    </xf>
    <xf numFmtId="0" fontId="2" fillId="0" borderId="6" xfId="0" applyFont="1" applyBorder="1" applyAlignment="1" applyProtection="1">
      <alignment horizontal="center"/>
      <protection hidden="1"/>
    </xf>
    <xf numFmtId="0" fontId="2" fillId="0" borderId="7" xfId="0" applyFont="1" applyBorder="1" applyAlignment="1" applyProtection="1">
      <alignment horizontal="center"/>
      <protection hidden="1"/>
    </xf>
    <xf numFmtId="0" fontId="1" fillId="0" borderId="6" xfId="0" applyFont="1" applyBorder="1" applyAlignment="1" applyProtection="1">
      <alignment horizontal="center"/>
      <protection hidden="1"/>
    </xf>
    <xf numFmtId="2" fontId="2" fillId="0" borderId="6" xfId="0" applyNumberFormat="1" applyFont="1" applyBorder="1" applyAlignment="1" applyProtection="1">
      <alignment horizontal="center"/>
      <protection hidden="1"/>
    </xf>
    <xf numFmtId="164" fontId="2" fillId="0" borderId="10" xfId="0" applyNumberFormat="1" applyFont="1" applyBorder="1" applyAlignment="1" applyProtection="1">
      <alignment horizontal="center"/>
      <protection hidden="1"/>
    </xf>
    <xf numFmtId="164" fontId="2" fillId="0" borderId="6" xfId="0" applyNumberFormat="1" applyFont="1" applyBorder="1" applyAlignment="1" applyProtection="1">
      <alignment horizontal="center"/>
      <protection hidden="1"/>
    </xf>
    <xf numFmtId="2" fontId="2" fillId="0" borderId="0" xfId="0" applyNumberFormat="1" applyFont="1" applyBorder="1" applyAlignment="1" applyProtection="1">
      <alignment horizontal="center"/>
      <protection hidden="1"/>
    </xf>
    <xf numFmtId="0" fontId="4" fillId="0" borderId="1" xfId="0" applyFont="1" applyBorder="1" applyAlignment="1" applyProtection="1">
      <alignment horizontal="center"/>
      <protection hidden="1"/>
    </xf>
    <xf numFmtId="0" fontId="9" fillId="0" borderId="0" xfId="0" applyFont="1" applyAlignment="1" applyProtection="1">
      <alignment horizontal="center"/>
      <protection hidden="1"/>
    </xf>
    <xf numFmtId="0" fontId="4" fillId="0" borderId="2" xfId="0" applyFont="1" applyBorder="1" applyAlignment="1" applyProtection="1">
      <alignment horizontal="center"/>
      <protection hidden="1"/>
    </xf>
    <xf numFmtId="164" fontId="4" fillId="0" borderId="6" xfId="0" applyNumberFormat="1" applyFont="1" applyBorder="1" applyAlignment="1" applyProtection="1">
      <alignment horizontal="center"/>
      <protection hidden="1"/>
    </xf>
    <xf numFmtId="0" fontId="2" fillId="0" borderId="2" xfId="0" applyFont="1" applyBorder="1" applyAlignment="1" applyProtection="1">
      <alignment horizontal="right"/>
      <protection hidden="1"/>
    </xf>
    <xf numFmtId="164" fontId="4" fillId="0" borderId="3" xfId="0" applyNumberFormat="1" applyFont="1" applyBorder="1" applyAlignment="1" applyProtection="1">
      <alignment horizontal="center"/>
      <protection hidden="1"/>
    </xf>
    <xf numFmtId="164" fontId="4" fillId="0" borderId="0" xfId="0" applyNumberFormat="1" applyFont="1" applyBorder="1" applyAlignment="1" applyProtection="1">
      <alignment horizontal="center"/>
      <protection hidden="1"/>
    </xf>
    <xf numFmtId="0" fontId="2" fillId="0" borderId="0" xfId="0" applyFont="1" applyBorder="1" applyAlignment="1" applyProtection="1">
      <alignment horizontal="right"/>
      <protection hidden="1"/>
    </xf>
    <xf numFmtId="164" fontId="2" fillId="0" borderId="4" xfId="0" applyNumberFormat="1" applyFont="1" applyBorder="1" applyAlignment="1" applyProtection="1">
      <alignment horizontal="center"/>
      <protection hidden="1"/>
    </xf>
    <xf numFmtId="164" fontId="4" fillId="2" borderId="0" xfId="0" applyNumberFormat="1" applyFont="1" applyFill="1" applyBorder="1" applyAlignment="1" applyProtection="1">
      <alignment horizontal="center"/>
      <protection hidden="1"/>
    </xf>
    <xf numFmtId="0" fontId="0" fillId="2" borderId="0" xfId="0" applyFill="1" applyBorder="1" applyAlignment="1" applyProtection="1">
      <alignment horizontal="center"/>
      <protection hidden="1"/>
    </xf>
    <xf numFmtId="164" fontId="4" fillId="0" borderId="8" xfId="0" applyNumberFormat="1" applyFont="1" applyBorder="1" applyAlignment="1" applyProtection="1">
      <alignment horizontal="center"/>
      <protection hidden="1"/>
    </xf>
    <xf numFmtId="164" fontId="0" fillId="2" borderId="0" xfId="0" applyNumberFormat="1" applyFill="1" applyBorder="1" applyAlignment="1" applyProtection="1">
      <alignment horizontal="center"/>
      <protection hidden="1"/>
    </xf>
    <xf numFmtId="164" fontId="4" fillId="0" borderId="7" xfId="0" applyNumberFormat="1" applyFont="1" applyBorder="1" applyAlignment="1" applyProtection="1">
      <alignment horizontal="center"/>
      <protection hidden="1"/>
    </xf>
    <xf numFmtId="0" fontId="0" fillId="2" borderId="0" xfId="0" applyFill="1" applyBorder="1" applyAlignment="1" applyProtection="1">
      <alignment/>
      <protection hidden="1"/>
    </xf>
    <xf numFmtId="0" fontId="4" fillId="0" borderId="0" xfId="0" applyFont="1" applyBorder="1" applyAlignment="1" applyProtection="1">
      <alignment horizontal="left"/>
      <protection hidden="1"/>
    </xf>
    <xf numFmtId="0" fontId="4" fillId="0" borderId="0" xfId="0" applyFont="1" applyBorder="1" applyAlignment="1" applyProtection="1">
      <alignment horizontal="center"/>
      <protection hidden="1"/>
    </xf>
    <xf numFmtId="164" fontId="0" fillId="2" borderId="0" xfId="0" applyNumberFormat="1" applyFill="1" applyAlignment="1" applyProtection="1">
      <alignment horizontal="center"/>
      <protection hidden="1"/>
    </xf>
    <xf numFmtId="0" fontId="0" fillId="0" borderId="0" xfId="0" applyFill="1" applyBorder="1" applyAlignment="1" applyProtection="1">
      <alignment/>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152400</xdr:rowOff>
    </xdr:from>
    <xdr:to>
      <xdr:col>13</xdr:col>
      <xdr:colOff>123825</xdr:colOff>
      <xdr:row>3</xdr:row>
      <xdr:rowOff>152400</xdr:rowOff>
    </xdr:to>
    <xdr:pic>
      <xdr:nvPicPr>
        <xdr:cNvPr id="1" name="Picture 12"/>
        <xdr:cNvPicPr preferRelativeResize="1">
          <a:picLocks noChangeAspect="1"/>
        </xdr:cNvPicPr>
      </xdr:nvPicPr>
      <xdr:blipFill>
        <a:blip r:embed="rId1"/>
        <a:stretch>
          <a:fillRect/>
        </a:stretch>
      </xdr:blipFill>
      <xdr:spPr>
        <a:xfrm>
          <a:off x="180975" y="152400"/>
          <a:ext cx="6010275" cy="485775"/>
        </a:xfrm>
        <a:prstGeom prst="rect">
          <a:avLst/>
        </a:prstGeom>
        <a:noFill/>
        <a:ln w="9525" cmpd="sng">
          <a:noFill/>
        </a:ln>
      </xdr:spPr>
    </xdr:pic>
    <xdr:clientData/>
  </xdr:twoCellAnchor>
  <xdr:twoCellAnchor>
    <xdr:from>
      <xdr:col>5</xdr:col>
      <xdr:colOff>0</xdr:colOff>
      <xdr:row>7</xdr:row>
      <xdr:rowOff>95250</xdr:rowOff>
    </xdr:from>
    <xdr:to>
      <xdr:col>5</xdr:col>
      <xdr:colOff>295275</xdr:colOff>
      <xdr:row>7</xdr:row>
      <xdr:rowOff>95250</xdr:rowOff>
    </xdr:to>
    <xdr:sp>
      <xdr:nvSpPr>
        <xdr:cNvPr id="2" name="Line 53"/>
        <xdr:cNvSpPr>
          <a:spLocks/>
        </xdr:cNvSpPr>
      </xdr:nvSpPr>
      <xdr:spPr>
        <a:xfrm>
          <a:off x="2381250" y="126682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oleObject" Target="../embeddings/oleObject_0_2.bin"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V56"/>
  <sheetViews>
    <sheetView tabSelected="1" zoomScaleSheetLayoutView="50" workbookViewId="0" topLeftCell="A20">
      <selection activeCell="M32" sqref="M32"/>
    </sheetView>
  </sheetViews>
  <sheetFormatPr defaultColWidth="9.140625" defaultRowHeight="12.75"/>
  <cols>
    <col min="1" max="1" width="6.57421875" style="7" customWidth="1"/>
    <col min="2" max="2" width="9.00390625" style="4" customWidth="1"/>
    <col min="3" max="7" width="6.7109375" style="4" customWidth="1"/>
    <col min="8" max="8" width="6.7109375" style="5" customWidth="1"/>
    <col min="9" max="11" width="6.7109375" style="6" customWidth="1"/>
    <col min="12" max="12" width="6.7109375" style="4" customWidth="1"/>
    <col min="13" max="13" width="8.28125" style="4" customWidth="1"/>
    <col min="14" max="14" width="4.28125" style="4" customWidth="1"/>
    <col min="15" max="15" width="3.00390625" style="7" hidden="1" customWidth="1"/>
    <col min="16" max="16" width="7.7109375" style="7" hidden="1" customWidth="1"/>
    <col min="17" max="20" width="7.7109375" style="21" hidden="1" customWidth="1"/>
    <col min="21" max="21" width="6.57421875" style="7" hidden="1" customWidth="1"/>
    <col min="22" max="16384" width="9.140625" style="7" customWidth="1"/>
  </cols>
  <sheetData>
    <row r="1" spans="1:14" ht="12.75">
      <c r="A1" s="51"/>
      <c r="B1" s="52"/>
      <c r="C1" s="52"/>
      <c r="D1" s="52"/>
      <c r="E1" s="52"/>
      <c r="F1" s="52"/>
      <c r="G1" s="52"/>
      <c r="H1" s="53"/>
      <c r="I1" s="54"/>
      <c r="J1" s="54"/>
      <c r="K1" s="54"/>
      <c r="L1" s="52"/>
      <c r="M1" s="52"/>
      <c r="N1" s="52"/>
    </row>
    <row r="2" spans="1:14" ht="12.75">
      <c r="A2" s="51"/>
      <c r="B2" s="52"/>
      <c r="C2" s="52"/>
      <c r="D2" s="52"/>
      <c r="E2" s="52"/>
      <c r="F2" s="52"/>
      <c r="G2" s="52"/>
      <c r="H2" s="53"/>
      <c r="I2" s="54"/>
      <c r="J2" s="54"/>
      <c r="K2" s="54"/>
      <c r="L2" s="52"/>
      <c r="M2" s="52"/>
      <c r="N2" s="52"/>
    </row>
    <row r="3" spans="1:14" ht="12.75">
      <c r="A3" s="51"/>
      <c r="B3" s="52"/>
      <c r="C3" s="52"/>
      <c r="D3" s="52"/>
      <c r="E3" s="52"/>
      <c r="F3" s="52"/>
      <c r="G3" s="52"/>
      <c r="H3" s="53"/>
      <c r="I3" s="54"/>
      <c r="J3" s="54"/>
      <c r="K3" s="54"/>
      <c r="L3" s="52"/>
      <c r="M3" s="52"/>
      <c r="N3" s="52"/>
    </row>
    <row r="4" spans="1:14" ht="12.75">
      <c r="A4" s="51"/>
      <c r="B4" s="52"/>
      <c r="C4" s="52"/>
      <c r="D4" s="52"/>
      <c r="E4" s="52"/>
      <c r="F4" s="52"/>
      <c r="G4" s="52"/>
      <c r="H4" s="53"/>
      <c r="I4" s="54"/>
      <c r="J4" s="54"/>
      <c r="K4" s="54"/>
      <c r="L4" s="52"/>
      <c r="M4" s="52"/>
      <c r="N4" s="52"/>
    </row>
    <row r="5" spans="1:14" ht="12.75">
      <c r="A5" s="51"/>
      <c r="B5" s="52"/>
      <c r="C5" s="52"/>
      <c r="D5" s="52"/>
      <c r="E5" s="52"/>
      <c r="F5" s="52"/>
      <c r="G5" s="52"/>
      <c r="H5" s="53"/>
      <c r="I5" s="54"/>
      <c r="J5" s="54"/>
      <c r="K5" s="54"/>
      <c r="L5" s="52"/>
      <c r="M5" s="52"/>
      <c r="N5" s="52"/>
    </row>
    <row r="6" spans="1:14" ht="15.75">
      <c r="A6" s="55" t="s">
        <v>34</v>
      </c>
      <c r="B6" s="51"/>
      <c r="C6" s="52"/>
      <c r="D6" s="52"/>
      <c r="E6" s="52"/>
      <c r="F6" s="52"/>
      <c r="G6" s="52"/>
      <c r="H6" s="53"/>
      <c r="I6" s="54"/>
      <c r="J6" s="54"/>
      <c r="K6" s="56" t="s">
        <v>35</v>
      </c>
      <c r="L6" s="52"/>
      <c r="M6" s="52"/>
      <c r="N6" s="52"/>
    </row>
    <row r="7" spans="1:14" ht="12.75">
      <c r="A7" s="51"/>
      <c r="B7" s="52"/>
      <c r="C7" s="52"/>
      <c r="D7" s="52"/>
      <c r="E7" s="51"/>
      <c r="F7" s="51"/>
      <c r="G7" s="51"/>
      <c r="H7" s="51"/>
      <c r="I7" s="54"/>
      <c r="J7" s="54"/>
      <c r="K7" s="52"/>
      <c r="L7" s="52"/>
      <c r="M7" s="52"/>
      <c r="N7" s="52"/>
    </row>
    <row r="8" spans="1:14" ht="12.75">
      <c r="A8" s="57" t="s">
        <v>26</v>
      </c>
      <c r="B8" s="51"/>
      <c r="C8" s="58"/>
      <c r="D8" s="58"/>
      <c r="E8" s="51"/>
      <c r="F8" s="52"/>
      <c r="G8" s="59"/>
      <c r="H8" s="53"/>
      <c r="I8" s="54"/>
      <c r="J8" s="60" t="s">
        <v>22</v>
      </c>
      <c r="K8" s="54"/>
      <c r="L8" s="52"/>
      <c r="M8" s="52"/>
      <c r="N8" s="52"/>
    </row>
    <row r="9" spans="1:22" ht="12.75">
      <c r="A9" s="51"/>
      <c r="B9" s="52"/>
      <c r="C9" s="52"/>
      <c r="D9" s="52"/>
      <c r="E9" s="52"/>
      <c r="F9" s="52"/>
      <c r="G9" s="52"/>
      <c r="H9" s="53"/>
      <c r="I9" s="54"/>
      <c r="J9" s="54"/>
      <c r="K9" s="54"/>
      <c r="L9" s="52"/>
      <c r="M9" s="52"/>
      <c r="N9" s="52"/>
      <c r="V9" s="7" t="s">
        <v>8</v>
      </c>
    </row>
    <row r="10" spans="1:14" ht="12.75">
      <c r="A10" s="51"/>
      <c r="B10" s="51"/>
      <c r="C10" s="60"/>
      <c r="D10" s="51"/>
      <c r="E10" s="51"/>
      <c r="F10" s="61"/>
      <c r="G10" s="61"/>
      <c r="H10" s="51"/>
      <c r="I10" s="54"/>
      <c r="J10" s="54"/>
      <c r="K10" s="54"/>
      <c r="L10" s="52"/>
      <c r="M10" s="52"/>
      <c r="N10" s="52"/>
    </row>
    <row r="11" spans="1:14" ht="12.75">
      <c r="A11" s="51"/>
      <c r="B11" s="62"/>
      <c r="C11" s="60"/>
      <c r="D11" s="52"/>
      <c r="E11" s="52"/>
      <c r="F11" s="52"/>
      <c r="G11" s="52"/>
      <c r="H11" s="53"/>
      <c r="I11" s="54"/>
      <c r="J11" s="54"/>
      <c r="K11" s="54"/>
      <c r="L11" s="52"/>
      <c r="M11" s="52"/>
      <c r="N11" s="52"/>
    </row>
    <row r="12" spans="1:14" ht="12.75">
      <c r="A12" s="51"/>
      <c r="B12" s="62"/>
      <c r="C12" s="60"/>
      <c r="D12" s="51"/>
      <c r="E12" s="52"/>
      <c r="F12" s="51"/>
      <c r="G12" s="51"/>
      <c r="H12" s="53"/>
      <c r="I12" s="54"/>
      <c r="J12" s="54"/>
      <c r="K12" s="54"/>
      <c r="L12" s="52"/>
      <c r="M12" s="52"/>
      <c r="N12" s="52"/>
    </row>
    <row r="13" spans="1:74" ht="12.75">
      <c r="A13" s="51"/>
      <c r="B13" s="52"/>
      <c r="C13" s="52"/>
      <c r="D13" s="51"/>
      <c r="E13" s="52"/>
      <c r="F13" s="51"/>
      <c r="G13" s="51"/>
      <c r="H13" s="53"/>
      <c r="I13" s="54"/>
      <c r="J13" s="54"/>
      <c r="K13" s="54"/>
      <c r="L13" s="52"/>
      <c r="M13" s="52"/>
      <c r="N13" s="52"/>
      <c r="BQ13" s="4"/>
      <c r="BR13" s="4"/>
      <c r="BS13" s="4"/>
      <c r="BT13" s="5"/>
      <c r="BU13" s="6"/>
      <c r="BV13" s="6"/>
    </row>
    <row r="14" spans="1:74" ht="12.75">
      <c r="A14" s="51"/>
      <c r="B14" s="52"/>
      <c r="C14" s="52"/>
      <c r="D14" s="51"/>
      <c r="E14" s="52"/>
      <c r="F14" s="51"/>
      <c r="G14" s="51"/>
      <c r="H14" s="53"/>
      <c r="I14" s="54"/>
      <c r="J14" s="54"/>
      <c r="K14" s="54"/>
      <c r="L14" s="52"/>
      <c r="M14" s="52"/>
      <c r="N14" s="52"/>
      <c r="Q14" s="49"/>
      <c r="R14" s="49"/>
      <c r="S14" s="49"/>
      <c r="BV14" s="6"/>
    </row>
    <row r="15" spans="1:74" ht="12.75">
      <c r="A15" s="51"/>
      <c r="B15" s="52"/>
      <c r="C15" s="52"/>
      <c r="D15" s="51"/>
      <c r="E15" s="52"/>
      <c r="F15" s="51"/>
      <c r="G15" s="51"/>
      <c r="H15" s="53"/>
      <c r="I15" s="54"/>
      <c r="J15" s="54"/>
      <c r="K15" s="54"/>
      <c r="L15" s="52"/>
      <c r="M15" s="52"/>
      <c r="N15" s="52"/>
      <c r="Q15" s="50"/>
      <c r="R15" s="50"/>
      <c r="S15" s="50"/>
      <c r="BU15" s="9"/>
      <c r="BV15" s="6"/>
    </row>
    <row r="16" spans="1:74" ht="12.75">
      <c r="A16" s="51"/>
      <c r="B16" s="58"/>
      <c r="C16" s="60"/>
      <c r="D16" s="51"/>
      <c r="E16" s="52"/>
      <c r="F16" s="51"/>
      <c r="G16" s="51"/>
      <c r="H16" s="53"/>
      <c r="I16" s="54"/>
      <c r="J16" s="54"/>
      <c r="K16" s="54"/>
      <c r="L16" s="52"/>
      <c r="M16" s="52"/>
      <c r="N16" s="52"/>
      <c r="Q16" s="50"/>
      <c r="R16" s="50"/>
      <c r="S16" s="50"/>
      <c r="BQ16" s="4"/>
      <c r="BR16" s="10"/>
      <c r="BS16" s="10"/>
      <c r="BT16" s="10"/>
      <c r="BV16" s="6"/>
    </row>
    <row r="17" spans="1:74" ht="12.75">
      <c r="A17" s="51"/>
      <c r="B17" s="51"/>
      <c r="C17" s="51"/>
      <c r="D17" s="52"/>
      <c r="E17" s="52"/>
      <c r="F17" s="52"/>
      <c r="G17" s="52"/>
      <c r="H17" s="53"/>
      <c r="I17" s="54"/>
      <c r="J17" s="54"/>
      <c r="K17" s="54"/>
      <c r="L17" s="52"/>
      <c r="M17" s="57" t="s">
        <v>27</v>
      </c>
      <c r="N17" s="52"/>
      <c r="Q17" s="50"/>
      <c r="R17" s="50"/>
      <c r="S17" s="50"/>
      <c r="BQ17" s="4"/>
      <c r="BR17" s="10"/>
      <c r="BS17" s="10"/>
      <c r="BT17" s="10"/>
      <c r="BV17" s="6"/>
    </row>
    <row r="18" spans="1:73" ht="12.75">
      <c r="A18" s="51"/>
      <c r="B18" s="52"/>
      <c r="C18" s="52"/>
      <c r="D18" s="63"/>
      <c r="E18" s="61"/>
      <c r="F18" s="52"/>
      <c r="G18" s="52"/>
      <c r="H18" s="53"/>
      <c r="I18" s="54"/>
      <c r="J18" s="54"/>
      <c r="K18" s="54"/>
      <c r="L18" s="52"/>
      <c r="M18" s="52"/>
      <c r="N18" s="52"/>
      <c r="Q18" s="50"/>
      <c r="R18" s="50"/>
      <c r="S18" s="50"/>
      <c r="BQ18" s="4"/>
      <c r="BU18" s="9"/>
    </row>
    <row r="19" spans="1:14" ht="12.75">
      <c r="A19" s="51"/>
      <c r="B19" s="52"/>
      <c r="C19" s="52"/>
      <c r="D19" s="61"/>
      <c r="E19" s="52"/>
      <c r="F19" s="52"/>
      <c r="G19" s="52"/>
      <c r="H19" s="53"/>
      <c r="I19" s="54"/>
      <c r="J19" s="54"/>
      <c r="K19" s="54"/>
      <c r="L19" s="52"/>
      <c r="M19" s="52"/>
      <c r="N19" s="52"/>
    </row>
    <row r="20" spans="1:19" ht="12.75">
      <c r="A20" s="51"/>
      <c r="B20" s="52"/>
      <c r="C20" s="52"/>
      <c r="D20" s="52"/>
      <c r="E20" s="52"/>
      <c r="F20" s="52"/>
      <c r="G20" s="52"/>
      <c r="H20" s="53"/>
      <c r="I20" s="54"/>
      <c r="J20" s="54"/>
      <c r="K20" s="54"/>
      <c r="L20" s="52"/>
      <c r="M20" s="52"/>
      <c r="N20" s="64"/>
      <c r="O20" s="19"/>
      <c r="P20" s="47"/>
      <c r="Q20" s="48"/>
      <c r="R20" s="27" t="s">
        <v>41</v>
      </c>
      <c r="S20" s="27" t="s">
        <v>40</v>
      </c>
    </row>
    <row r="21" spans="1:19" ht="12.75">
      <c r="A21" s="65" t="s">
        <v>24</v>
      </c>
      <c r="B21" s="66"/>
      <c r="C21" s="67"/>
      <c r="D21" s="52"/>
      <c r="E21" s="52"/>
      <c r="F21" s="68"/>
      <c r="G21" s="69"/>
      <c r="H21" s="70" t="s">
        <v>42</v>
      </c>
      <c r="I21" s="71"/>
      <c r="J21" s="71"/>
      <c r="K21" s="71"/>
      <c r="L21" s="72"/>
      <c r="M21" s="73"/>
      <c r="N21" s="74"/>
      <c r="O21" s="14"/>
      <c r="P21" s="43" t="s">
        <v>33</v>
      </c>
      <c r="Q21" s="46" t="s">
        <v>15</v>
      </c>
      <c r="R21" s="45">
        <f>Q34+Q44</f>
        <v>114.6060177325033</v>
      </c>
      <c r="S21" s="45">
        <f>R34+R44</f>
        <v>-80.11042873812173</v>
      </c>
    </row>
    <row r="22" spans="1:19" ht="12.75">
      <c r="A22" s="65" t="s">
        <v>28</v>
      </c>
      <c r="B22" s="75"/>
      <c r="C22" s="15">
        <v>240</v>
      </c>
      <c r="D22" s="52"/>
      <c r="E22" s="77" t="s">
        <v>45</v>
      </c>
      <c r="F22" s="78" t="s">
        <v>15</v>
      </c>
      <c r="G22" s="78" t="s">
        <v>14</v>
      </c>
      <c r="H22" s="78" t="s">
        <v>20</v>
      </c>
      <c r="I22" s="78" t="s">
        <v>32</v>
      </c>
      <c r="J22" s="78" t="s">
        <v>4</v>
      </c>
      <c r="K22" s="78" t="s">
        <v>16</v>
      </c>
      <c r="L22" s="78" t="s">
        <v>21</v>
      </c>
      <c r="M22" s="64"/>
      <c r="N22" s="74"/>
      <c r="O22" s="14"/>
      <c r="P22" s="11" t="s">
        <v>33</v>
      </c>
      <c r="Q22" s="27" t="s">
        <v>14</v>
      </c>
      <c r="R22" s="45">
        <f>S34+S54</f>
        <v>-100.42142991888323</v>
      </c>
      <c r="S22" s="45">
        <f>T34+T54</f>
        <v>81.81096125002439</v>
      </c>
    </row>
    <row r="23" spans="1:20" ht="12.75">
      <c r="A23" s="79" t="s">
        <v>29</v>
      </c>
      <c r="B23" s="75"/>
      <c r="C23" s="76">
        <f>C22/2</f>
        <v>120</v>
      </c>
      <c r="D23" s="52"/>
      <c r="E23" s="80" t="s">
        <v>46</v>
      </c>
      <c r="F23" s="81" t="s">
        <v>43</v>
      </c>
      <c r="G23" s="81" t="s">
        <v>43</v>
      </c>
      <c r="H23" s="81" t="s">
        <v>43</v>
      </c>
      <c r="I23" s="82" t="s">
        <v>5</v>
      </c>
      <c r="J23" s="82" t="s">
        <v>44</v>
      </c>
      <c r="K23" s="82" t="s">
        <v>2</v>
      </c>
      <c r="L23" s="83" t="s">
        <v>47</v>
      </c>
      <c r="M23" s="73"/>
      <c r="N23" s="74"/>
      <c r="O23" s="14"/>
      <c r="P23" s="11" t="s">
        <v>33</v>
      </c>
      <c r="Q23" s="27" t="s">
        <v>20</v>
      </c>
      <c r="R23" s="45">
        <f>SUM(R21:R22)</f>
        <v>14.18458781362007</v>
      </c>
      <c r="S23" s="45">
        <f>SUM(S21:S22)</f>
        <v>1.700532511902665</v>
      </c>
      <c r="T23" s="21" t="s">
        <v>8</v>
      </c>
    </row>
    <row r="24" spans="1:17" ht="12.75">
      <c r="A24" s="51"/>
      <c r="B24" s="52"/>
      <c r="C24" s="52"/>
      <c r="D24" s="52"/>
      <c r="E24" s="81" t="s">
        <v>19</v>
      </c>
      <c r="F24" s="84">
        <f>((R21)^2+(S21)^2)^0.5</f>
        <v>139.82925335246748</v>
      </c>
      <c r="G24" s="84">
        <f>((R22)^2+(S22)^2)^0.5</f>
        <v>129.52797754773357</v>
      </c>
      <c r="H24" s="84">
        <f>((R23)^2+(S23)^2)^0.5</f>
        <v>14.28615911525337</v>
      </c>
      <c r="I24" s="84">
        <f>$C$23*(R21+(-R22))/1000</f>
        <v>25.803293718166383</v>
      </c>
      <c r="J24" s="84">
        <f>-($C$23*(S21+(-S22))/1000)</f>
        <v>19.430566798577537</v>
      </c>
      <c r="K24" s="84">
        <f>((I24)^2+(J24)^2)^0.5</f>
        <v>32.301035475971176</v>
      </c>
      <c r="L24" s="85">
        <f>COS(RADIANS(K25))</f>
        <v>0.7988379733944294</v>
      </c>
      <c r="M24" s="73"/>
      <c r="N24" s="74"/>
      <c r="O24" s="14"/>
      <c r="P24" s="19"/>
      <c r="Q24" s="22"/>
    </row>
    <row r="25" spans="1:20" ht="12.75">
      <c r="A25" s="51"/>
      <c r="B25" s="52"/>
      <c r="C25" s="52"/>
      <c r="D25" s="52"/>
      <c r="E25" s="86" t="s">
        <v>48</v>
      </c>
      <c r="F25" s="87">
        <f>DEGREES(ATAN2(R21,S21))</f>
        <v>-34.95382476475625</v>
      </c>
      <c r="G25" s="87">
        <f>DEGREES(ATAN2(R22,S22))</f>
        <v>140.83111120998524</v>
      </c>
      <c r="H25" s="87">
        <f>IF(H24=0,0,DEGREES(ATAN2(R23,S23)))</f>
        <v>6.836330415259288</v>
      </c>
      <c r="I25" s="87">
        <v>0</v>
      </c>
      <c r="J25" s="87">
        <f>IF(J24=0,0,IF(J24&gt;0,90,-90))</f>
        <v>90</v>
      </c>
      <c r="K25" s="88">
        <f>DEGREES(ATAN2(I24,J24))</f>
        <v>36.980720178660626</v>
      </c>
      <c r="L25" s="87" t="str">
        <f>IF(K25=0,0,IF(K25&gt;0,"LAG","LEAD"))</f>
        <v>LAG</v>
      </c>
      <c r="M25" s="64"/>
      <c r="N25" s="74"/>
      <c r="O25" s="14"/>
      <c r="P25" s="19"/>
      <c r="Q25" s="22"/>
      <c r="T25" s="21" t="s">
        <v>8</v>
      </c>
    </row>
    <row r="26" spans="1:16" ht="12.75">
      <c r="A26" s="51"/>
      <c r="B26" s="52"/>
      <c r="C26" s="52"/>
      <c r="D26" s="52"/>
      <c r="E26" s="52"/>
      <c r="F26" s="52"/>
      <c r="G26" s="52"/>
      <c r="H26" s="53"/>
      <c r="I26" s="54"/>
      <c r="J26" s="54"/>
      <c r="K26" s="54"/>
      <c r="L26" s="52"/>
      <c r="M26" s="64"/>
      <c r="N26" s="74"/>
      <c r="O26" s="14"/>
      <c r="P26" s="7" t="s">
        <v>8</v>
      </c>
    </row>
    <row r="27" spans="1:20" ht="12.75">
      <c r="A27" s="65" t="s">
        <v>36</v>
      </c>
      <c r="B27" s="67"/>
      <c r="C27" s="89" t="s">
        <v>25</v>
      </c>
      <c r="D27" s="90"/>
      <c r="E27" s="91" t="s">
        <v>6</v>
      </c>
      <c r="F27" s="86" t="s">
        <v>3</v>
      </c>
      <c r="G27" s="92" t="s">
        <v>12</v>
      </c>
      <c r="H27" s="93"/>
      <c r="I27" s="94" t="s">
        <v>17</v>
      </c>
      <c r="J27" s="95"/>
      <c r="K27" s="96" t="s">
        <v>18</v>
      </c>
      <c r="L27" s="95"/>
      <c r="M27" s="61"/>
      <c r="N27" s="64"/>
      <c r="O27" s="19"/>
      <c r="Q27" s="23" t="s">
        <v>15</v>
      </c>
      <c r="R27" s="24"/>
      <c r="S27" s="23" t="s">
        <v>14</v>
      </c>
      <c r="T27" s="25"/>
    </row>
    <row r="28" spans="1:20" ht="13.5" thickBot="1">
      <c r="A28" s="97" t="s">
        <v>30</v>
      </c>
      <c r="B28" s="97" t="s">
        <v>0</v>
      </c>
      <c r="C28" s="98" t="s">
        <v>1</v>
      </c>
      <c r="D28" s="99" t="s">
        <v>5</v>
      </c>
      <c r="E28" s="100" t="s">
        <v>2</v>
      </c>
      <c r="F28" s="101" t="s">
        <v>13</v>
      </c>
      <c r="G28" s="102" t="s">
        <v>11</v>
      </c>
      <c r="H28" s="98" t="s">
        <v>9</v>
      </c>
      <c r="I28" s="103" t="s">
        <v>31</v>
      </c>
      <c r="J28" s="104" t="s">
        <v>48</v>
      </c>
      <c r="K28" s="103" t="s">
        <v>31</v>
      </c>
      <c r="L28" s="104" t="s">
        <v>48</v>
      </c>
      <c r="M28" s="61"/>
      <c r="N28" s="105"/>
      <c r="O28" s="8"/>
      <c r="Q28" s="26" t="s">
        <v>39</v>
      </c>
      <c r="R28" s="27" t="s">
        <v>40</v>
      </c>
      <c r="S28" s="26" t="s">
        <v>39</v>
      </c>
      <c r="T28" s="27" t="s">
        <v>40</v>
      </c>
    </row>
    <row r="29" spans="1:20" ht="12.75">
      <c r="A29" s="106">
        <v>1</v>
      </c>
      <c r="B29" s="17" t="s">
        <v>5</v>
      </c>
      <c r="C29" s="1"/>
      <c r="D29" s="1">
        <v>3</v>
      </c>
      <c r="E29" s="1"/>
      <c r="F29" s="1">
        <v>100</v>
      </c>
      <c r="G29" s="13">
        <v>1</v>
      </c>
      <c r="H29" s="1"/>
      <c r="I29" s="84">
        <f>IF(B29="motor",(C29*746/(F29/100))/G29/$C$22,IF(B29="KVA",E29*1000/$C$22,IF(B29="KW",D29*1000/(F29/100)/$C$22,0)))</f>
        <v>12.5</v>
      </c>
      <c r="J29" s="84">
        <f>IF(B29="KW",0,IF(G29=1,0,IF(I29=0,0,IF(H29="L",-DEGREES(ACOS(G29)),IF(H29="C",DEGREES(ACOS(G29)),"Error")))))</f>
        <v>0</v>
      </c>
      <c r="K29" s="84">
        <f>IF(B29="motor",(C29*746/(F29/100))/G29/$C$22,IF(B29="KVA",E29*1000/$C$22,IF(B29="KW",D29*1000/(F29/100)/$C$22,0)))</f>
        <v>12.5</v>
      </c>
      <c r="L29" s="84">
        <f>IF(B29="KW",180,IF(G29=1,180,IF(I29=0,0,IF(H29="L",-DEGREES(ACOS(G29))+180,IF(H29="C",DEGREES(ACOS(G29))+180,"Error")))))</f>
        <v>180</v>
      </c>
      <c r="M29" s="107"/>
      <c r="N29" s="52"/>
      <c r="Q29" s="28">
        <f>I29*COS(RADIANS(J29))</f>
        <v>12.5</v>
      </c>
      <c r="R29" s="28">
        <f>I29*SIN(RADIANS(J29))</f>
        <v>0</v>
      </c>
      <c r="S29" s="28">
        <f>K29*COS(RADIANS(L29))</f>
        <v>-12.5</v>
      </c>
      <c r="T29" s="28">
        <f>K29*SIN(RADIANS(L29))</f>
        <v>1.531435568635775E-15</v>
      </c>
    </row>
    <row r="30" spans="1:20" ht="12.75">
      <c r="A30" s="108">
        <v>2</v>
      </c>
      <c r="B30" s="17" t="s">
        <v>2</v>
      </c>
      <c r="C30" s="2"/>
      <c r="D30" s="2"/>
      <c r="E30" s="2">
        <v>10</v>
      </c>
      <c r="F30" s="2"/>
      <c r="G30" s="3">
        <v>0.1</v>
      </c>
      <c r="H30" s="2" t="s">
        <v>10</v>
      </c>
      <c r="I30" s="84">
        <f>IF(B30="motor",(C30*746/(F30/100))/G30/$C$22,IF(B30="KVA",E30*1000/$C$22,IF(B30="KW",D30*1000/(F30/100)/$C$22,0)))</f>
        <v>41.666666666666664</v>
      </c>
      <c r="J30" s="84">
        <f>IF(B30="KW",0,IF(G30=1,0,IF(I30=0,0,IF(H30="L",-DEGREES(ACOS(G30)),IF(H30="C",DEGREES(ACOS(G30)),"Error")))))</f>
        <v>-84.26082952273322</v>
      </c>
      <c r="K30" s="84">
        <f>IF(B30="motor",(C30*746/(F30/100))/G30/$C$22,IF(B30="KVA",E30*1000/$C$22,IF(B30="KW",D30*1000/(F30/100)/$C$22,0)))</f>
        <v>41.666666666666664</v>
      </c>
      <c r="L30" s="84">
        <f>IF(B30="KW",180,IF(G30=1,180,IF(I30=0,0,IF(H30="L",-DEGREES(ACOS(G30))+180,IF(H30="C",DEGREES(ACOS(G30))+180,"Error")))))</f>
        <v>95.73917047726678</v>
      </c>
      <c r="M30" s="52"/>
      <c r="N30" s="52"/>
      <c r="Q30" s="28">
        <f>I30*COS(RADIANS(J30))</f>
        <v>4.166666666666667</v>
      </c>
      <c r="R30" s="28">
        <f>I30*SIN(RADIANS(J30))</f>
        <v>-41.45780987944249</v>
      </c>
      <c r="S30" s="28">
        <f>K30*COS(RADIANS(L30))</f>
        <v>-4.166666666666662</v>
      </c>
      <c r="T30" s="28">
        <f>K30*SIN(RADIANS(L30))</f>
        <v>41.45780987944249</v>
      </c>
    </row>
    <row r="31" spans="1:20" ht="12.75">
      <c r="A31" s="108">
        <v>3</v>
      </c>
      <c r="B31" s="17" t="s">
        <v>7</v>
      </c>
      <c r="C31" s="2">
        <v>7</v>
      </c>
      <c r="D31" s="2"/>
      <c r="E31" s="2"/>
      <c r="F31" s="2">
        <v>95</v>
      </c>
      <c r="G31" s="3">
        <v>0.8</v>
      </c>
      <c r="H31" s="2" t="s">
        <v>10</v>
      </c>
      <c r="I31" s="84">
        <f>IF(B31="motor",(C31*746/(F31/100))/G31/$C$22,IF(B31="KVA",E31*1000/$C$22,IF(B31="KW",D31*1000/(F31/100)/$C$22,0)))</f>
        <v>28.62938596491228</v>
      </c>
      <c r="J31" s="84">
        <f>IF(B31="KW",0,IF(G31=1,0,IF(I31=0,0,IF(H31="L",-DEGREES(ACOS(G31)),IF(H31="C",DEGREES(ACOS(G31)),"Error")))))</f>
        <v>-36.86989764584401</v>
      </c>
      <c r="K31" s="84">
        <f>IF(B31="motor",(C31*746/(F31/100))/G31/$C$22,IF(B31="KVA",E31*1000/$C$22,IF(B31="KW",D31*1000/(F31/100)/$C$22,0)))</f>
        <v>28.62938596491228</v>
      </c>
      <c r="L31" s="84">
        <f>IF(B31="KW",180,IF(G31=1,180,IF(I31=0,0,IF(H31="L",-DEGREES(ACOS(G31))+180,IF(H31="C",DEGREES(ACOS(G31))+180,"Error")))))</f>
        <v>143.13010235415598</v>
      </c>
      <c r="M31" s="52"/>
      <c r="N31" s="52"/>
      <c r="Q31" s="28">
        <f>I31*COS(RADIANS(J31))</f>
        <v>22.903508771929825</v>
      </c>
      <c r="R31" s="28">
        <f>I31*SIN(RADIANS(J31))</f>
        <v>-17.177631578947366</v>
      </c>
      <c r="S31" s="28">
        <f>K31*COS(RADIANS(L31))</f>
        <v>-22.903508771929825</v>
      </c>
      <c r="T31" s="28">
        <f>K31*SIN(RADIANS(L31))</f>
        <v>17.177631578947366</v>
      </c>
    </row>
    <row r="32" spans="1:20" ht="12.75">
      <c r="A32" s="108">
        <v>4</v>
      </c>
      <c r="B32" s="17"/>
      <c r="C32" s="2"/>
      <c r="D32" s="2"/>
      <c r="E32" s="2"/>
      <c r="F32" s="2"/>
      <c r="G32" s="3"/>
      <c r="H32" s="2"/>
      <c r="I32" s="84">
        <f>IF(B32="motor",(C32*746/(F32/100))/G32/$C$22,IF(B32="KVA",E32*1000/$C$22,IF(B32="KW",D32*1000/(F32/100)/$C$22,0)))</f>
        <v>0</v>
      </c>
      <c r="J32" s="84">
        <f>IF(B32="KW",0,IF(G32=1,0,IF(I32=0,0,IF(H32="L",-DEGREES(ACOS(G32)),IF(H32="C",DEGREES(ACOS(G32)),"Error")))))</f>
        <v>0</v>
      </c>
      <c r="K32" s="84">
        <f>IF(B32="motor",(C32*746/(F32/100))/G32/$C$22,IF(B32="KVA",E32*1000/$C$22,IF(B32="KW",D32*1000/(F32/100)/$C$22,0)))</f>
        <v>0</v>
      </c>
      <c r="L32" s="84">
        <f>IF(B32="KW",180,IF(G32=1,180,IF(I32=0,0,IF(H32="L",-DEGREES(ACOS(G32))+180,IF(H32="C",DEGREES(ACOS(G32))+180,"Error")))))</f>
        <v>0</v>
      </c>
      <c r="M32" s="52"/>
      <c r="N32" s="52"/>
      <c r="Q32" s="28">
        <f>I32*COS(RADIANS(J32))</f>
        <v>0</v>
      </c>
      <c r="R32" s="28">
        <f>I32*SIN(RADIANS(J32))</f>
        <v>0</v>
      </c>
      <c r="S32" s="28">
        <f>K32*COS(RADIANS(L32))</f>
        <v>0</v>
      </c>
      <c r="T32" s="28">
        <f>K32*SIN(RADIANS(L32))</f>
        <v>0</v>
      </c>
    </row>
    <row r="33" spans="1:20" ht="13.5" thickBot="1">
      <c r="A33" s="108">
        <v>5</v>
      </c>
      <c r="B33" s="17"/>
      <c r="C33" s="2"/>
      <c r="D33" s="2"/>
      <c r="E33" s="2"/>
      <c r="F33" s="2"/>
      <c r="G33" s="3"/>
      <c r="H33" s="44"/>
      <c r="I33" s="109">
        <f>IF(B33="motor",(C33*746/(F33/100))/G33/$C$22,IF(B33="KVA",E33*1000/$C$22,IF(B33="KW",D33*1000/(F33/100)/$C$22,0)))</f>
        <v>0</v>
      </c>
      <c r="J33" s="109">
        <f>IF(B33="KW",0,IF(G33=1,0,IF(I33=0,0,IF(H33="L",-DEGREES(ACOS(G33)),IF(H33="C",DEGREES(ACOS(G33)),"Error")))))</f>
        <v>0</v>
      </c>
      <c r="K33" s="109">
        <f>IF(B33="motor",(C33*746/(F33/100))/G33/$C$22,IF(B33="KVA",E33*1000/$C$22,IF(B33="KW",D33*1000/(F33/100)/$C$22,0)))</f>
        <v>0</v>
      </c>
      <c r="L33" s="109">
        <f>IF(B33="KW",180,IF(G33=1,180,IF(I33=0,0,IF(H33="L",-DEGREES(ACOS(G33))+180,IF(H33="C",DEGREES(ACOS(G33))+180,"Error")))))</f>
        <v>0</v>
      </c>
      <c r="M33" s="52"/>
      <c r="N33" s="52"/>
      <c r="Q33" s="29">
        <f>I33*COS(RADIANS(J33))</f>
        <v>0</v>
      </c>
      <c r="R33" s="29">
        <f>I33*SIN(RADIANS(J33))</f>
        <v>0</v>
      </c>
      <c r="S33" s="29">
        <f>K33*COS(RADIANS(L33))</f>
        <v>0</v>
      </c>
      <c r="T33" s="29">
        <f>K33*SIN(RADIANS(L33))</f>
        <v>0</v>
      </c>
    </row>
    <row r="34" spans="1:20" ht="12.75">
      <c r="A34" s="51"/>
      <c r="B34" s="51"/>
      <c r="C34" s="51"/>
      <c r="D34" s="51"/>
      <c r="E34" s="51"/>
      <c r="F34" s="51"/>
      <c r="G34" s="61"/>
      <c r="H34" s="110" t="s">
        <v>33</v>
      </c>
      <c r="I34" s="111">
        <f>((Q34)^2+(R34)^2)^0.5</f>
        <v>70.73834730371901</v>
      </c>
      <c r="J34" s="84">
        <f>DEGREES(ATAN2(Q34,R34))</f>
        <v>-55.98652259362711</v>
      </c>
      <c r="K34" s="84">
        <f>((S34)^2+(T34)^2)^0.5</f>
        <v>70.738347303719</v>
      </c>
      <c r="L34" s="84">
        <f>DEGREES(ATAN2(S34,T34))</f>
        <v>124.01347740637289</v>
      </c>
      <c r="M34" s="112"/>
      <c r="N34" s="112"/>
      <c r="P34" s="20" t="s">
        <v>33</v>
      </c>
      <c r="Q34" s="32">
        <f>SUM(Q29:Q33)</f>
        <v>39.57017543859649</v>
      </c>
      <c r="R34" s="32">
        <f>SUM(R29:R33)</f>
        <v>-58.63544145838986</v>
      </c>
      <c r="S34" s="32">
        <f>SUM(S29:S33)</f>
        <v>-39.570175438596486</v>
      </c>
      <c r="T34" s="32">
        <f>SUM(T29:T33)</f>
        <v>58.63544145838986</v>
      </c>
    </row>
    <row r="35" spans="1:14" ht="12.75">
      <c r="A35" s="51"/>
      <c r="B35" s="51"/>
      <c r="C35" s="51"/>
      <c r="D35" s="51"/>
      <c r="E35" s="51"/>
      <c r="F35" s="51" t="s">
        <v>8</v>
      </c>
      <c r="G35" s="61"/>
      <c r="H35" s="113"/>
      <c r="I35" s="61"/>
      <c r="J35" s="61"/>
      <c r="K35" s="61"/>
      <c r="L35" s="61"/>
      <c r="M35" s="52"/>
      <c r="N35" s="52"/>
    </row>
    <row r="36" spans="1:14" ht="12.75">
      <c r="A36" s="51"/>
      <c r="B36" s="51"/>
      <c r="C36" s="51"/>
      <c r="D36" s="51"/>
      <c r="E36" s="51"/>
      <c r="F36" s="51"/>
      <c r="G36" s="51"/>
      <c r="H36" s="51"/>
      <c r="I36" s="51"/>
      <c r="J36" s="51"/>
      <c r="K36" s="51"/>
      <c r="L36" s="51"/>
      <c r="M36" s="52"/>
      <c r="N36" s="52"/>
    </row>
    <row r="37" spans="1:20" ht="12.75">
      <c r="A37" s="65" t="s">
        <v>37</v>
      </c>
      <c r="B37" s="67"/>
      <c r="C37" s="89" t="s">
        <v>25</v>
      </c>
      <c r="D37" s="90"/>
      <c r="E37" s="91" t="s">
        <v>6</v>
      </c>
      <c r="F37" s="86" t="s">
        <v>3</v>
      </c>
      <c r="G37" s="92" t="s">
        <v>12</v>
      </c>
      <c r="H37" s="93"/>
      <c r="I37" s="94" t="s">
        <v>17</v>
      </c>
      <c r="J37" s="114"/>
      <c r="K37" s="115"/>
      <c r="L37" s="116"/>
      <c r="M37" s="52"/>
      <c r="N37" s="52"/>
      <c r="Q37" s="23" t="s">
        <v>15</v>
      </c>
      <c r="R37" s="24"/>
      <c r="S37" s="23" t="s">
        <v>14</v>
      </c>
      <c r="T37" s="25"/>
    </row>
    <row r="38" spans="1:20" ht="13.5" thickBot="1">
      <c r="A38" s="97" t="s">
        <v>30</v>
      </c>
      <c r="B38" s="97" t="s">
        <v>0</v>
      </c>
      <c r="C38" s="98" t="s">
        <v>1</v>
      </c>
      <c r="D38" s="99" t="s">
        <v>5</v>
      </c>
      <c r="E38" s="100" t="s">
        <v>2</v>
      </c>
      <c r="F38" s="101" t="s">
        <v>13</v>
      </c>
      <c r="G38" s="102" t="s">
        <v>11</v>
      </c>
      <c r="H38" s="98" t="s">
        <v>9</v>
      </c>
      <c r="I38" s="103" t="s">
        <v>31</v>
      </c>
      <c r="J38" s="104" t="s">
        <v>48</v>
      </c>
      <c r="K38" s="115"/>
      <c r="L38" s="116"/>
      <c r="M38" s="52"/>
      <c r="N38" s="52"/>
      <c r="Q38" s="26" t="s">
        <v>39</v>
      </c>
      <c r="R38" s="27" t="s">
        <v>40</v>
      </c>
      <c r="S38" s="36" t="s">
        <v>39</v>
      </c>
      <c r="T38" s="37" t="s">
        <v>40</v>
      </c>
    </row>
    <row r="39" spans="1:23" ht="12.75">
      <c r="A39" s="106">
        <v>1</v>
      </c>
      <c r="B39" s="17" t="s">
        <v>5</v>
      </c>
      <c r="C39" s="1"/>
      <c r="D39" s="1">
        <v>5</v>
      </c>
      <c r="E39" s="1"/>
      <c r="F39" s="1">
        <v>100</v>
      </c>
      <c r="G39" s="13"/>
      <c r="H39" s="1"/>
      <c r="I39" s="84">
        <f>IF(B39="motor",(C39*746/(F39/100))/G39/$C$23,IF(B39="KVA",E39*1000/$C$23,IF(B39="KW",D39*1000/(F39/100)/$C$23,0)))</f>
        <v>41.666666666666664</v>
      </c>
      <c r="J39" s="117">
        <f>IF(B39="KW",0,IF(G39=1,0,IF(I39=0,0,IF(H39="L",-DEGREES(ACOS(G39)),IF(H39="C",DEGREES(ACOS(G39)),"Error")))))</f>
        <v>0</v>
      </c>
      <c r="K39" s="115" t="s">
        <v>8</v>
      </c>
      <c r="L39" s="116"/>
      <c r="M39" s="52"/>
      <c r="N39" s="52"/>
      <c r="Q39" s="28">
        <f>I39*COS(RADIANS(J39))</f>
        <v>41.666666666666664</v>
      </c>
      <c r="R39" s="33">
        <f>I39*SIN(RADIANS(J39))</f>
        <v>0</v>
      </c>
      <c r="S39" s="38"/>
      <c r="T39" s="38"/>
      <c r="W39" s="7" t="s">
        <v>23</v>
      </c>
    </row>
    <row r="40" spans="1:20" ht="12.75">
      <c r="A40" s="108">
        <v>2</v>
      </c>
      <c r="B40" s="17" t="s">
        <v>2</v>
      </c>
      <c r="C40" s="2"/>
      <c r="D40" s="16"/>
      <c r="E40" s="2">
        <v>3</v>
      </c>
      <c r="F40" s="2"/>
      <c r="G40" s="3">
        <v>0.8</v>
      </c>
      <c r="H40" s="2" t="s">
        <v>10</v>
      </c>
      <c r="I40" s="84">
        <f>IF(B40="motor",(C40*746/(F40/100))/G40/$C$23,IF(B40="KVA",E40*1000/$C$23,IF(B40="KW",D40*1000/(F40/100)/$C$23,0)))</f>
        <v>25</v>
      </c>
      <c r="J40" s="117">
        <f>IF(B40="KW",0,IF(G40=1,0,IF(I40=0,0,IF(H40="L",-DEGREES(ACOS(G40)),IF(H40="C",DEGREES(ACOS(G40)),"Error")))))</f>
        <v>-36.86989764584401</v>
      </c>
      <c r="K40" s="115"/>
      <c r="L40" s="116"/>
      <c r="M40" s="52"/>
      <c r="N40" s="52"/>
      <c r="Q40" s="28">
        <f>I40*COS(RADIANS(J40))</f>
        <v>20</v>
      </c>
      <c r="R40" s="33">
        <f>I40*SIN(RADIANS(J40))</f>
        <v>-14.999999999999996</v>
      </c>
      <c r="S40" s="38"/>
      <c r="T40" s="38"/>
    </row>
    <row r="41" spans="1:20" ht="12.75">
      <c r="A41" s="108">
        <v>3</v>
      </c>
      <c r="B41" s="17" t="s">
        <v>7</v>
      </c>
      <c r="C41" s="2">
        <v>2</v>
      </c>
      <c r="D41" s="2"/>
      <c r="E41" s="2"/>
      <c r="F41" s="2">
        <v>93</v>
      </c>
      <c r="G41" s="3">
        <v>0.9</v>
      </c>
      <c r="H41" s="2" t="s">
        <v>10</v>
      </c>
      <c r="I41" s="84">
        <f>IF(B41="motor",(C41*746/(F41/100))/G41/$C$23,IF(B41="KVA",E41*1000/$C$23,IF(B41="KW",D41*1000/(F41/100)/$C$23,0)))</f>
        <v>14.854639585822381</v>
      </c>
      <c r="J41" s="117">
        <f>IF(B41="KW",0,IF(G41=1,0,IF(I41=0,0,IF(H41="L",-DEGREES(ACOS(G41)),IF(H41="C",DEGREES(ACOS(G41)),"Error")))))</f>
        <v>-25.841932763167126</v>
      </c>
      <c r="K41" s="118"/>
      <c r="L41" s="116"/>
      <c r="M41" s="52"/>
      <c r="N41" s="52"/>
      <c r="Q41" s="28">
        <f>I41*COS(RADIANS(J41))</f>
        <v>13.369175627240143</v>
      </c>
      <c r="R41" s="33">
        <f>I41*SIN(RADIANS(J41))</f>
        <v>-6.474987279731864</v>
      </c>
      <c r="S41" s="38"/>
      <c r="T41" s="38"/>
    </row>
    <row r="42" spans="1:20" s="8" customFormat="1" ht="12.75">
      <c r="A42" s="108">
        <v>4</v>
      </c>
      <c r="B42" s="17"/>
      <c r="C42" s="2"/>
      <c r="D42" s="2"/>
      <c r="E42" s="2"/>
      <c r="F42" s="2"/>
      <c r="G42" s="3"/>
      <c r="H42" s="2"/>
      <c r="I42" s="84">
        <f>IF(B42="motor",(C42*746/(F42/100))/G42/$C$23,IF(B42="KVA",E42*1000/$C$23,IF(B42="KW",D42*1000/(F42/100)/$C$23,0)))</f>
        <v>0</v>
      </c>
      <c r="J42" s="117">
        <f>IF(B42="KW",0,IF(G42=1,0,IF(I42=0,0,IF(H42="L",-DEGREES(ACOS(G42)),IF(H42="C",DEGREES(ACOS(G42)),"Error")))))</f>
        <v>0</v>
      </c>
      <c r="K42" s="118"/>
      <c r="L42" s="116"/>
      <c r="M42" s="61"/>
      <c r="N42" s="61"/>
      <c r="P42" s="7"/>
      <c r="Q42" s="28">
        <f>I42*COS(RADIANS(J42))</f>
        <v>0</v>
      </c>
      <c r="R42" s="33">
        <f>I42*SIN(RADIANS(J42))</f>
        <v>0</v>
      </c>
      <c r="S42" s="38"/>
      <c r="T42" s="38"/>
    </row>
    <row r="43" spans="1:20" s="8" customFormat="1" ht="13.5" thickBot="1">
      <c r="A43" s="108">
        <v>5</v>
      </c>
      <c r="B43" s="17"/>
      <c r="C43" s="2"/>
      <c r="D43" s="2"/>
      <c r="E43" s="2"/>
      <c r="F43" s="2"/>
      <c r="G43" s="3"/>
      <c r="H43" s="44"/>
      <c r="I43" s="109">
        <f>IF(B43="motor",(C43*746/(F43/100))/G43/$C$23,IF(B43="KVA",E43*1000/$C$23,IF(B43="KW",D43*1000/(F43/100)/$C$23,0)))</f>
        <v>0</v>
      </c>
      <c r="J43" s="119">
        <f>IF(B43="KW",0,IF(G43=1,0,IF(I43=0,0,IF(H43="L",-DEGREES(ACOS(G43)),IF(H43="C",DEGREES(ACOS(G43)),"Error")))))</f>
        <v>0</v>
      </c>
      <c r="K43" s="118"/>
      <c r="L43" s="116"/>
      <c r="M43" s="61"/>
      <c r="N43" s="61"/>
      <c r="P43" s="7"/>
      <c r="Q43" s="29">
        <f>I43*COS(RADIANS(J43))</f>
        <v>0</v>
      </c>
      <c r="R43" s="34">
        <f>I43*SIN(RADIANS(J43))</f>
        <v>0</v>
      </c>
      <c r="S43" s="38"/>
      <c r="T43" s="38"/>
    </row>
    <row r="44" spans="1:20" ht="12.75">
      <c r="A44" s="51"/>
      <c r="B44" s="51"/>
      <c r="C44" s="51"/>
      <c r="D44" s="51"/>
      <c r="E44" s="51"/>
      <c r="F44" s="51"/>
      <c r="G44" s="61"/>
      <c r="H44" s="110" t="s">
        <v>33</v>
      </c>
      <c r="I44" s="111">
        <f>((Q44)^2+(R44)^2)^0.5</f>
        <v>78.04839977488776</v>
      </c>
      <c r="J44" s="84">
        <f>DEGREES(ATAN2(Q44,R44))</f>
        <v>-15.970930535010682</v>
      </c>
      <c r="K44" s="120"/>
      <c r="L44" s="120"/>
      <c r="M44" s="52"/>
      <c r="N44" s="52"/>
      <c r="P44" s="20" t="s">
        <v>33</v>
      </c>
      <c r="Q44" s="32">
        <f>SUM(Q39:Q43)</f>
        <v>75.03584229390681</v>
      </c>
      <c r="R44" s="35">
        <f>SUM(R39:R43)</f>
        <v>-21.47498727973186</v>
      </c>
      <c r="S44" s="38"/>
      <c r="T44" s="38"/>
    </row>
    <row r="45" spans="1:14" ht="12.75">
      <c r="A45" s="51"/>
      <c r="B45" s="51"/>
      <c r="C45" s="51"/>
      <c r="D45" s="51"/>
      <c r="E45" s="51"/>
      <c r="F45" s="51"/>
      <c r="G45" s="61"/>
      <c r="H45" s="113"/>
      <c r="I45" s="61"/>
      <c r="J45" s="61"/>
      <c r="K45" s="61"/>
      <c r="L45" s="61"/>
      <c r="M45" s="52"/>
      <c r="N45" s="52"/>
    </row>
    <row r="46" spans="1:22" ht="12.75">
      <c r="A46" s="51"/>
      <c r="B46" s="51"/>
      <c r="C46" s="51"/>
      <c r="D46" s="51"/>
      <c r="E46" s="51"/>
      <c r="F46" s="51"/>
      <c r="G46" s="51"/>
      <c r="H46" s="51"/>
      <c r="I46" s="51"/>
      <c r="J46" s="51"/>
      <c r="K46" s="51"/>
      <c r="L46" s="51"/>
      <c r="M46" s="121"/>
      <c r="N46" s="122"/>
      <c r="O46" s="18"/>
      <c r="P46" s="18"/>
      <c r="Q46" s="30"/>
      <c r="R46" s="30"/>
      <c r="S46" s="30"/>
      <c r="T46" s="31"/>
      <c r="U46" s="12"/>
      <c r="V46" s="8"/>
    </row>
    <row r="47" spans="1:23" ht="12.75">
      <c r="A47" s="65" t="s">
        <v>38</v>
      </c>
      <c r="B47" s="67"/>
      <c r="C47" s="89" t="s">
        <v>25</v>
      </c>
      <c r="D47" s="90"/>
      <c r="E47" s="91" t="s">
        <v>6</v>
      </c>
      <c r="F47" s="86" t="s">
        <v>3</v>
      </c>
      <c r="G47" s="92" t="s">
        <v>12</v>
      </c>
      <c r="H47" s="93"/>
      <c r="I47" s="123"/>
      <c r="J47" s="123"/>
      <c r="K47" s="96" t="s">
        <v>18</v>
      </c>
      <c r="L47" s="95"/>
      <c r="M47" s="121"/>
      <c r="N47" s="122"/>
      <c r="O47" s="18"/>
      <c r="Q47" s="23" t="s">
        <v>15</v>
      </c>
      <c r="R47" s="24"/>
      <c r="S47" s="23" t="s">
        <v>14</v>
      </c>
      <c r="T47" s="25"/>
      <c r="U47" s="12"/>
      <c r="V47" s="8"/>
      <c r="W47" s="8"/>
    </row>
    <row r="48" spans="1:20" ht="13.5" thickBot="1">
      <c r="A48" s="97" t="s">
        <v>30</v>
      </c>
      <c r="B48" s="97" t="s">
        <v>0</v>
      </c>
      <c r="C48" s="98" t="s">
        <v>1</v>
      </c>
      <c r="D48" s="99" t="s">
        <v>5</v>
      </c>
      <c r="E48" s="100" t="s">
        <v>2</v>
      </c>
      <c r="F48" s="101" t="s">
        <v>13</v>
      </c>
      <c r="G48" s="102" t="s">
        <v>11</v>
      </c>
      <c r="H48" s="98" t="s">
        <v>9</v>
      </c>
      <c r="I48" s="120"/>
      <c r="J48" s="120"/>
      <c r="K48" s="95" t="s">
        <v>31</v>
      </c>
      <c r="L48" s="104" t="s">
        <v>48</v>
      </c>
      <c r="M48" s="52"/>
      <c r="N48" s="52"/>
      <c r="Q48" s="36" t="s">
        <v>39</v>
      </c>
      <c r="R48" s="37" t="s">
        <v>40</v>
      </c>
      <c r="S48" s="26" t="s">
        <v>39</v>
      </c>
      <c r="T48" s="27" t="s">
        <v>40</v>
      </c>
    </row>
    <row r="49" spans="1:20" ht="12.75">
      <c r="A49" s="106">
        <v>1</v>
      </c>
      <c r="B49" s="17" t="s">
        <v>5</v>
      </c>
      <c r="C49" s="1"/>
      <c r="D49" s="1">
        <v>2</v>
      </c>
      <c r="E49" s="1"/>
      <c r="F49" s="1">
        <v>100</v>
      </c>
      <c r="G49" s="13"/>
      <c r="H49" s="1"/>
      <c r="I49" s="120"/>
      <c r="J49" s="120"/>
      <c r="K49" s="84">
        <f>IF(B49="motor",(C49*746/(F49/100))/G49/$C$23,IF(B49="KVA",E49*1000/$C$23,IF(B49="KW",D49*1000/(F49/100)/$C$23,0)))</f>
        <v>16.666666666666668</v>
      </c>
      <c r="L49" s="84">
        <f>IF(B49="KW",180,IF(G49=1,180,IF(K49=0,0,IF(H49="L",-DEGREES(ACOS(G49))+180,IF(H49="C",DEGREES(ACOS(G49))+180,"Error")))))</f>
        <v>180</v>
      </c>
      <c r="M49" s="52"/>
      <c r="N49" s="52"/>
      <c r="Q49" s="38"/>
      <c r="R49" s="38"/>
      <c r="S49" s="40">
        <f>K49*COS(RADIANS(L49))</f>
        <v>-16.666666666666668</v>
      </c>
      <c r="T49" s="28">
        <f>K49*SIN(RADIANS(L49))</f>
        <v>2.041914091514367E-15</v>
      </c>
    </row>
    <row r="50" spans="1:20" ht="12.75">
      <c r="A50" s="108">
        <v>2</v>
      </c>
      <c r="B50" s="17" t="s">
        <v>2</v>
      </c>
      <c r="C50" s="2"/>
      <c r="D50" s="16"/>
      <c r="E50" s="2">
        <v>5</v>
      </c>
      <c r="F50" s="2"/>
      <c r="G50" s="3">
        <v>0.9</v>
      </c>
      <c r="H50" s="2" t="s">
        <v>10</v>
      </c>
      <c r="I50" s="123"/>
      <c r="J50" s="123"/>
      <c r="K50" s="84">
        <f>IF(B50="motor",(C50*746/(F50/100))/G50/$C$23,IF(B50="KVA",E50*1000/$C$23,IF(B50="KW",D50*1000/(F50/100)/$C$23,0)))</f>
        <v>41.666666666666664</v>
      </c>
      <c r="L50" s="84">
        <f>IF(B50="KW",180,IF(G50=1,180,IF(K50=0,0,IF(H50="L",-DEGREES(ACOS(G50))+180,IF(H50="C",DEGREES(ACOS(G50))+180,"Error")))))</f>
        <v>154.15806723683286</v>
      </c>
      <c r="M50" s="52"/>
      <c r="N50" s="52"/>
      <c r="Q50" s="38"/>
      <c r="R50" s="38"/>
      <c r="S50" s="40">
        <f>K50*COS(RADIANS(L50))</f>
        <v>-37.5</v>
      </c>
      <c r="T50" s="28">
        <f>K50*SIN(RADIANS(L50))</f>
        <v>18.162078931419472</v>
      </c>
    </row>
    <row r="51" spans="1:20" ht="12.75">
      <c r="A51" s="108">
        <v>3</v>
      </c>
      <c r="B51" s="17" t="s">
        <v>7</v>
      </c>
      <c r="C51" s="2">
        <v>1</v>
      </c>
      <c r="D51" s="2"/>
      <c r="E51" s="2"/>
      <c r="F51" s="2">
        <v>93</v>
      </c>
      <c r="G51" s="3">
        <v>0.8</v>
      </c>
      <c r="H51" s="2" t="s">
        <v>10</v>
      </c>
      <c r="I51" s="123"/>
      <c r="J51" s="123"/>
      <c r="K51" s="84">
        <f>IF(B51="motor",(C51*746/(F51/100))/G51/$C$23,IF(B51="KVA",E51*1000/$C$23,IF(B51="KW",D51*1000/(F51/100)/$C$23,0)))</f>
        <v>8.355734767025089</v>
      </c>
      <c r="L51" s="84">
        <f>IF(B51="KW",180,IF(G51=1,180,IF(K51=0,0,IF(H51="L",-DEGREES(ACOS(G51))+180,IF(H51="C",DEGREES(ACOS(G51))+180,"Error")))))</f>
        <v>143.13010235415598</v>
      </c>
      <c r="M51" s="52"/>
      <c r="N51" s="52"/>
      <c r="Q51" s="38"/>
      <c r="R51" s="38"/>
      <c r="S51" s="40">
        <f>K51*COS(RADIANS(L51))</f>
        <v>-6.684587813620071</v>
      </c>
      <c r="T51" s="28">
        <f>K51*SIN(RADIANS(L51))</f>
        <v>5.013440860215053</v>
      </c>
    </row>
    <row r="52" spans="1:20" ht="12.75">
      <c r="A52" s="108">
        <v>4</v>
      </c>
      <c r="B52" s="17"/>
      <c r="C52" s="2"/>
      <c r="D52" s="2"/>
      <c r="E52" s="2"/>
      <c r="F52" s="2"/>
      <c r="G52" s="3"/>
      <c r="H52" s="2"/>
      <c r="I52" s="123"/>
      <c r="J52" s="123"/>
      <c r="K52" s="84">
        <f>IF(B52="motor",(C52*746/(F52/100))/G52/$C$23,IF(B52="KVA",E52*1000/$C$23,IF(B52="KW",D52*1000/(F52/100)/$C$23,0)))</f>
        <v>0</v>
      </c>
      <c r="L52" s="84">
        <f>IF(B52="KW",180,IF(G52=1,180,IF(K52=0,0,IF(H52="L",-DEGREES(ACOS(G52))+180,IF(H52="C",DEGREES(ACOS(G52))+180,"Error")))))</f>
        <v>0</v>
      </c>
      <c r="M52" s="52"/>
      <c r="N52" s="52"/>
      <c r="Q52" s="38"/>
      <c r="R52" s="38"/>
      <c r="S52" s="40">
        <f>K52*COS(RADIANS(L52))</f>
        <v>0</v>
      </c>
      <c r="T52" s="28">
        <f>K52*SIN(RADIANS(L52))</f>
        <v>0</v>
      </c>
    </row>
    <row r="53" spans="1:20" ht="13.5" thickBot="1">
      <c r="A53" s="108">
        <v>5</v>
      </c>
      <c r="B53" s="17"/>
      <c r="C53" s="2"/>
      <c r="D53" s="2"/>
      <c r="E53" s="2"/>
      <c r="F53" s="2"/>
      <c r="G53" s="3"/>
      <c r="H53" s="2"/>
      <c r="I53" s="123"/>
      <c r="J53" s="123"/>
      <c r="K53" s="109">
        <f>IF(B53="motor",(C53*746/(F53/100))/G53/$C$23,IF(B53="KVA",E53*1000/$C$23,IF(B53="KW",D53*1000/(F53/100)/$C$23,0)))</f>
        <v>0</v>
      </c>
      <c r="L53" s="109">
        <f>IF(B53="KW",180,IF(G53=1,180,IF(K53=0,0,IF(H53="L",-DEGREES(ACOS(G53))+180,IF(H53="C",DEGREES(ACOS(G53))+180,"Error")))))</f>
        <v>0</v>
      </c>
      <c r="M53" s="52"/>
      <c r="N53" s="52"/>
      <c r="Q53" s="38"/>
      <c r="R53" s="38"/>
      <c r="S53" s="41">
        <f>K53*COS(RADIANS(L53))</f>
        <v>0</v>
      </c>
      <c r="T53" s="29">
        <f>K53*SIN(RADIANS(L53))</f>
        <v>0</v>
      </c>
    </row>
    <row r="54" spans="1:20" ht="12.75">
      <c r="A54" s="51"/>
      <c r="B54" s="52"/>
      <c r="C54" s="52"/>
      <c r="D54" s="52"/>
      <c r="E54" s="52"/>
      <c r="F54" s="52"/>
      <c r="G54" s="61"/>
      <c r="H54" s="53"/>
      <c r="I54" s="124"/>
      <c r="J54" s="110" t="s">
        <v>33</v>
      </c>
      <c r="K54" s="111">
        <f>((S54)^2+(T54)^2)^0.5</f>
        <v>65.11512796145809</v>
      </c>
      <c r="L54" s="84">
        <f>DEGREES(ATAN2(S54,T54))</f>
        <v>159.15040197503475</v>
      </c>
      <c r="M54" s="52"/>
      <c r="N54" s="52"/>
      <c r="P54" s="39" t="s">
        <v>33</v>
      </c>
      <c r="Q54" s="38"/>
      <c r="R54" s="38"/>
      <c r="S54" s="42">
        <f>SUM(S49:S53)</f>
        <v>-60.85125448028674</v>
      </c>
      <c r="T54" s="32">
        <f>SUM(T49:T53)</f>
        <v>23.175519791634528</v>
      </c>
    </row>
    <row r="55" spans="1:14" ht="12.75">
      <c r="A55" s="51"/>
      <c r="B55" s="52"/>
      <c r="C55" s="52"/>
      <c r="D55" s="52"/>
      <c r="E55" s="52"/>
      <c r="F55" s="52"/>
      <c r="G55" s="52"/>
      <c r="H55" s="53"/>
      <c r="I55" s="54"/>
      <c r="J55" s="54"/>
      <c r="K55" s="54"/>
      <c r="L55" s="52"/>
      <c r="M55" s="52"/>
      <c r="N55" s="52"/>
    </row>
    <row r="56" spans="1:14" ht="12.75">
      <c r="A56" s="51"/>
      <c r="B56" s="52"/>
      <c r="C56" s="52"/>
      <c r="D56" s="52"/>
      <c r="E56" s="52"/>
      <c r="F56" s="52"/>
      <c r="G56" s="52"/>
      <c r="H56" s="53"/>
      <c r="I56" s="54"/>
      <c r="J56" s="54"/>
      <c r="K56" s="54"/>
      <c r="L56" s="52"/>
      <c r="M56" s="52"/>
      <c r="N56" s="52"/>
    </row>
  </sheetData>
  <sheetProtection password="D096" sheet="1" objects="1" scenarios="1"/>
  <printOptions/>
  <pageMargins left="0.54" right="0.57" top="0.56" bottom="0.53" header="0.34" footer="0.38"/>
  <pageSetup horizontalDpi="300" verticalDpi="300" orientation="portrait" r:id="rId7"/>
  <drawing r:id="rId6"/>
  <legacyDrawing r:id="rId5"/>
  <oleObjects>
    <oleObject progId="Visio.Drawing.6" shapeId="362844" r:id="rId2"/>
    <oleObject progId="Visio.Drawing.6" shapeId="159636" r:id="rId3"/>
    <oleObject progId="Visio.Drawing.6" shapeId="164235"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Hoyle</dc:creator>
  <cp:keywords/>
  <dc:description/>
  <cp:lastModifiedBy>Hoyle</cp:lastModifiedBy>
  <cp:lastPrinted>2003-01-24T14:18:09Z</cp:lastPrinted>
  <dcterms:created xsi:type="dcterms:W3CDTF">2002-12-09T21:38:03Z</dcterms:created>
  <dcterms:modified xsi:type="dcterms:W3CDTF">2003-01-24T14:28:44Z</dcterms:modified>
  <cp:category/>
  <cp:version/>
  <cp:contentType/>
  <cp:contentStatus/>
</cp:coreProperties>
</file>